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9495" windowHeight="5535" tabRatio="833" activeTab="1"/>
  </bookViews>
  <sheets>
    <sheet name="INFORMAÇÃO SOBRE O PROGRAMA" sheetId="1" r:id="rId1"/>
    <sheet name="Perda de carga tubo de Alumìnio" sheetId="2" r:id="rId2"/>
    <sheet name="Tubo Gerpex Emmeti" sheetId="3" state="hidden" r:id="rId3"/>
  </sheets>
  <definedNames/>
  <calcPr fullCalcOnLoad="1"/>
</workbook>
</file>

<file path=xl/comments2.xml><?xml version="1.0" encoding="utf-8"?>
<comments xmlns="http://schemas.openxmlformats.org/spreadsheetml/2006/main">
  <authors>
    <author>.</author>
  </authors>
  <commentList>
    <comment ref="M9" authorId="0">
      <text>
        <r>
          <rPr>
            <b/>
            <sz val="8"/>
            <rFont val="Tahoma"/>
            <family val="0"/>
          </rPr>
          <t>Tubo 
de Alumínio
 DN 14
 DN 16
 DN 18
 DN 20
 DN 26
 DN 32
 DN 40
 DN 50
 DN 63</t>
        </r>
      </text>
    </comment>
    <comment ref="M7" authorId="0">
      <text>
        <r>
          <rPr>
            <b/>
            <sz val="8"/>
            <rFont val="Tahoma"/>
            <family val="0"/>
          </rPr>
          <t>Insira a temperatura da água (°C)
0 a 100 °C</t>
        </r>
        <r>
          <rPr>
            <sz val="8"/>
            <rFont val="Tahoma"/>
            <family val="0"/>
          </rPr>
          <t xml:space="preserve">
</t>
        </r>
      </text>
    </comment>
    <comment ref="M5" authorId="0">
      <text>
        <r>
          <rPr>
            <b/>
            <sz val="8"/>
            <rFont val="Tahoma"/>
            <family val="0"/>
          </rPr>
          <t>Insira a vazão de água (l/h)</t>
        </r>
        <r>
          <rPr>
            <sz val="8"/>
            <rFont val="Tahoma"/>
            <family val="0"/>
          </rPr>
          <t xml:space="preserve">
</t>
        </r>
      </text>
    </comment>
    <comment ref="M11" authorId="0">
      <text>
        <r>
          <rPr>
            <b/>
            <sz val="8"/>
            <rFont val="Tahoma"/>
            <family val="0"/>
          </rPr>
          <t>Insira o comprimento de tubo (m)</t>
        </r>
        <r>
          <rPr>
            <sz val="8"/>
            <rFont val="Tahoma"/>
            <family val="0"/>
          </rPr>
          <t xml:space="preserve">
</t>
        </r>
      </text>
    </comment>
    <comment ref="J23" authorId="0">
      <text>
        <r>
          <rPr>
            <b/>
            <sz val="8"/>
            <rFont val="Tahoma"/>
            <family val="0"/>
          </rPr>
          <t>Perdita di carico unitaria 
(di 1 metro di tubazione)</t>
        </r>
        <r>
          <rPr>
            <sz val="8"/>
            <rFont val="Tahoma"/>
            <family val="0"/>
          </rPr>
          <t xml:space="preserve">
</t>
        </r>
      </text>
    </comment>
    <comment ref="N23" authorId="0">
      <text>
        <r>
          <rPr>
            <b/>
            <sz val="8"/>
            <rFont val="Tahoma"/>
            <family val="2"/>
          </rPr>
          <t>Perda de carga total (bar)</t>
        </r>
        <r>
          <rPr>
            <sz val="8"/>
            <rFont val="Tahoma"/>
            <family val="0"/>
          </rPr>
          <t xml:space="preserve">
</t>
        </r>
      </text>
    </comment>
    <comment ref="M13" authorId="0">
      <text>
        <r>
          <rPr>
            <b/>
            <sz val="8"/>
            <rFont val="Tahoma"/>
            <family val="0"/>
          </rPr>
          <t>Insira o número de conexões</t>
        </r>
        <r>
          <rPr>
            <sz val="8"/>
            <rFont val="Tahoma"/>
            <family val="0"/>
          </rPr>
          <t xml:space="preserve">
</t>
        </r>
      </text>
    </comment>
    <comment ref="M15" authorId="0">
      <text>
        <r>
          <rPr>
            <b/>
            <sz val="8"/>
            <rFont val="Tahoma"/>
            <family val="0"/>
          </rPr>
          <t>Insira o número de conexões</t>
        </r>
        <r>
          <rPr>
            <sz val="8"/>
            <rFont val="Tahoma"/>
            <family val="0"/>
          </rPr>
          <t xml:space="preserve">
</t>
        </r>
      </text>
    </comment>
    <comment ref="M17" authorId="0">
      <text>
        <r>
          <rPr>
            <b/>
            <sz val="8"/>
            <rFont val="Tahoma"/>
            <family val="0"/>
          </rPr>
          <t>Insira o número de conexões</t>
        </r>
        <r>
          <rPr>
            <sz val="8"/>
            <rFont val="Tahoma"/>
            <family val="0"/>
          </rPr>
          <t xml:space="preserve">
</t>
        </r>
      </text>
    </comment>
    <comment ref="M19" authorId="0">
      <text>
        <r>
          <rPr>
            <b/>
            <sz val="8"/>
            <rFont val="Tahoma"/>
            <family val="0"/>
          </rPr>
          <t>Insira o número de conexões</t>
        </r>
        <r>
          <rPr>
            <sz val="8"/>
            <rFont val="Tahoma"/>
            <family val="0"/>
          </rPr>
          <t xml:space="preserve">
</t>
        </r>
      </text>
    </comment>
    <comment ref="M21" authorId="0">
      <text>
        <r>
          <rPr>
            <b/>
            <sz val="8"/>
            <rFont val="Tahoma"/>
            <family val="0"/>
          </rPr>
          <t>Insira o número de conexões</t>
        </r>
        <r>
          <rPr>
            <sz val="8"/>
            <rFont val="Tahoma"/>
            <family val="0"/>
          </rPr>
          <t xml:space="preserve">
</t>
        </r>
      </text>
    </comment>
    <comment ref="A23" authorId="0">
      <text>
        <r>
          <rPr>
            <b/>
            <sz val="8"/>
            <rFont val="Tahoma"/>
            <family val="2"/>
          </rPr>
          <t>vazão de água (l/h)</t>
        </r>
        <r>
          <rPr>
            <sz val="8"/>
            <rFont val="Tahoma"/>
            <family val="0"/>
          </rPr>
          <t xml:space="preserve">
</t>
        </r>
      </text>
    </comment>
    <comment ref="B23" authorId="0">
      <text>
        <r>
          <rPr>
            <b/>
            <sz val="8"/>
            <rFont val="Tahoma"/>
            <family val="2"/>
          </rPr>
          <t>temperatura da água (°C)</t>
        </r>
        <r>
          <rPr>
            <sz val="8"/>
            <rFont val="Tahoma"/>
            <family val="0"/>
          </rPr>
          <t xml:space="preserve">
</t>
        </r>
      </text>
    </comment>
    <comment ref="F23" authorId="0">
      <text>
        <r>
          <rPr>
            <b/>
            <sz val="8"/>
            <rFont val="Tahoma"/>
            <family val="2"/>
          </rPr>
          <t>diametro interno (mm)</t>
        </r>
        <r>
          <rPr>
            <sz val="8"/>
            <rFont val="Tahoma"/>
            <family val="0"/>
          </rPr>
          <t xml:space="preserve">
</t>
        </r>
      </text>
    </comment>
    <comment ref="G23" authorId="0">
      <text>
        <r>
          <rPr>
            <b/>
            <sz val="8"/>
            <rFont val="Tahoma"/>
            <family val="2"/>
          </rPr>
          <t>velocidade (m/s)</t>
        </r>
        <r>
          <rPr>
            <sz val="8"/>
            <rFont val="Tahoma"/>
            <family val="0"/>
          </rPr>
          <t xml:space="preserve">
</t>
        </r>
      </text>
    </comment>
    <comment ref="M23" authorId="0">
      <text>
        <r>
          <rPr>
            <b/>
            <sz val="8"/>
            <rFont val="Tahoma"/>
            <family val="2"/>
          </rPr>
          <t>Comprimento eq. (m)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<sst xmlns="http://schemas.openxmlformats.org/spreadsheetml/2006/main" count="48" uniqueCount="47">
  <si>
    <t>t (°C)</t>
  </si>
  <si>
    <t>d (Kg/m^3)</t>
  </si>
  <si>
    <t>v cin (m^2/s)</t>
  </si>
  <si>
    <t>G (kg/h)</t>
  </si>
  <si>
    <t>di(mm)</t>
  </si>
  <si>
    <t>vel (m/s)</t>
  </si>
  <si>
    <t>Reynolds</t>
  </si>
  <si>
    <t>f attrito</t>
  </si>
  <si>
    <t>(mmH2O/m)</t>
  </si>
  <si>
    <t>(bar /m)</t>
  </si>
  <si>
    <t>Dp/m (Pa/m)</t>
  </si>
  <si>
    <t>Dp (bar)</t>
  </si>
  <si>
    <t>DN</t>
  </si>
  <si>
    <t>de (mm)</t>
  </si>
  <si>
    <t>Tubo Gerpex Emmeti</t>
  </si>
  <si>
    <t>Scelta</t>
  </si>
  <si>
    <t>Zita</t>
  </si>
  <si>
    <t>Raccordo diritto</t>
  </si>
  <si>
    <t>Curva - gomito</t>
  </si>
  <si>
    <t>Innesto a T</t>
  </si>
  <si>
    <t>Incrocio a T</t>
  </si>
  <si>
    <t>Giunzione al collettore</t>
  </si>
  <si>
    <t>A</t>
  </si>
  <si>
    <t>B</t>
  </si>
  <si>
    <t>C</t>
  </si>
  <si>
    <t>D</t>
  </si>
  <si>
    <t>E</t>
  </si>
  <si>
    <t>Comp. eq. (m)</t>
  </si>
  <si>
    <t>Tubo liso (ex.: cobre - alumínio): zona turbulenta de transiçaõ (Re 2.000 - 100.000)</t>
  </si>
  <si>
    <t>Insira a temperatura da água (°C)</t>
  </si>
  <si>
    <t>Insira o comprimento de tubo (m)</t>
  </si>
  <si>
    <t>Cálculo de perda de carga de tubo e conexões Emmeti</t>
  </si>
  <si>
    <t>Insira a vazão de água (l/h)</t>
  </si>
  <si>
    <r>
      <t xml:space="preserve">Insira o número de conexões </t>
    </r>
    <r>
      <rPr>
        <b/>
        <sz val="12"/>
        <color indexed="12"/>
        <rFont val="MS Sans Serif"/>
        <family val="2"/>
      </rPr>
      <t>(tipo A)</t>
    </r>
  </si>
  <si>
    <r>
      <t xml:space="preserve">Insira o número de conexões </t>
    </r>
    <r>
      <rPr>
        <b/>
        <sz val="12"/>
        <color indexed="12"/>
        <rFont val="MS Sans Serif"/>
        <family val="2"/>
      </rPr>
      <t>(tipo B)</t>
    </r>
  </si>
  <si>
    <r>
      <t xml:space="preserve">Insira o número de conexões </t>
    </r>
    <r>
      <rPr>
        <b/>
        <sz val="12"/>
        <color indexed="12"/>
        <rFont val="MS Sans Serif"/>
        <family val="2"/>
      </rPr>
      <t>(tipo C)</t>
    </r>
  </si>
  <si>
    <r>
      <t xml:space="preserve">Insira o número de conexões </t>
    </r>
    <r>
      <rPr>
        <b/>
        <sz val="12"/>
        <color indexed="12"/>
        <rFont val="MS Sans Serif"/>
        <family val="2"/>
      </rPr>
      <t>(tipo D)</t>
    </r>
  </si>
  <si>
    <r>
      <t xml:space="preserve">Insira o número de conexões </t>
    </r>
    <r>
      <rPr>
        <b/>
        <sz val="12"/>
        <color indexed="12"/>
        <rFont val="MS Sans Serif"/>
        <family val="2"/>
      </rPr>
      <t>(tipo E)</t>
    </r>
  </si>
  <si>
    <t>Q (l/h)</t>
  </si>
  <si>
    <t>di (mm)</t>
  </si>
  <si>
    <t>Diâmetro do tubo de Alumínio (DN)</t>
  </si>
  <si>
    <t>O programa foi verificado e testado com extremo cuidado por parte da Emmeti com a finalidade de verificar a exatidão dos resultados. Todavia, a responsabilidade final e o bom senso do método de cálculo proposto e dos resultados obtidos são de responsabilidade do usuário.</t>
  </si>
  <si>
    <t>O usuário aceita que em um programa podem acontecer problemas e reconhece que foi previa e especificamente avisado.</t>
  </si>
  <si>
    <t>A Emmeti não será responsável por eventuais danos de qualquer natureza relacionados à utilização do programa.</t>
  </si>
  <si>
    <t xml:space="preserve">A Emmeti reserva-se no direito de efetuar modificações a qualquer momento sem prévio aviso. </t>
  </si>
  <si>
    <t>SOFTWARE COD. E2000024 REV. 0</t>
  </si>
  <si>
    <t>INFORMAÇÃO SOBRE O PROGRAMA</t>
  </si>
</sst>
</file>

<file path=xl/styles.xml><?xml version="1.0" encoding="utf-8"?>
<styleSheet xmlns="http://schemas.openxmlformats.org/spreadsheetml/2006/main">
  <numFmts count="4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€ &quot;\ #,##0;\-&quot;€ &quot;\ #,##0"/>
    <numFmt numFmtId="185" formatCode="&quot;€ &quot;\ #,##0;[Red]\-&quot;€ &quot;\ #,##0"/>
    <numFmt numFmtId="186" formatCode="&quot;€ &quot;\ #,##0.00;\-&quot;€ &quot;\ #,##0.00"/>
    <numFmt numFmtId="187" formatCode="&quot;€ &quot;\ #,##0.00;[Red]\-&quot;€ &quot;\ #,##0.00"/>
    <numFmt numFmtId="188" formatCode="_-&quot;€ &quot;\ * #,##0_-;\-&quot;€ &quot;\ * #,##0_-;_-&quot;€ &quot;\ * &quot;-&quot;_-;_-@_-"/>
    <numFmt numFmtId="189" formatCode="_-&quot;€ &quot;\ * #,##0.00_-;\-&quot;€ &quot;\ * #,##0.00_-;_-&quot;€ &quot;\ * &quot;-&quot;??_-;_-@_-"/>
    <numFmt numFmtId="190" formatCode="\ #,##0;\-\ #,##0"/>
    <numFmt numFmtId="191" formatCode="#,##0.000"/>
    <numFmt numFmtId="192" formatCode="&quot;Sì&quot;;&quot;Sì&quot;;&quot;No&quot;"/>
    <numFmt numFmtId="193" formatCode="&quot;Vero&quot;;&quot;Vero&quot;;&quot;Falso&quot;"/>
    <numFmt numFmtId="194" formatCode="&quot;Attivo&quot;;&quot;Attivo&quot;;&quot;Disattivo&quot;"/>
    <numFmt numFmtId="195" formatCode="[$€-2]\ #.##000_);[Red]\([$€-2]\ #.##000\)"/>
  </numFmts>
  <fonts count="5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2"/>
      <name val="MS Sans Serif"/>
      <family val="2"/>
    </font>
    <font>
      <b/>
      <sz val="12"/>
      <name val="MS Sans Serif"/>
      <family val="2"/>
    </font>
    <font>
      <sz val="12"/>
      <color indexed="10"/>
      <name val="MS Sans Serif"/>
      <family val="2"/>
    </font>
    <font>
      <sz val="12"/>
      <color indexed="12"/>
      <name val="MS Sans Serif"/>
      <family val="2"/>
    </font>
    <font>
      <sz val="12"/>
      <color indexed="9"/>
      <name val="MS Sans Serif"/>
      <family val="2"/>
    </font>
    <font>
      <b/>
      <sz val="12"/>
      <color indexed="10"/>
      <name val="MS Sans Serif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12"/>
      <color indexed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MS Sans Serif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MS Sans Serif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1" applyFont="0" applyBorder="0" applyAlignment="0"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0" fontId="38" fillId="22" borderId="3" applyNumberFormat="0" applyAlignment="0" applyProtection="0"/>
    <xf numFmtId="0" fontId="39" fillId="0" borderId="4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0" fillId="29" borderId="2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1" fillId="30" borderId="0" applyNumberFormat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0" applyNumberFormat="0" applyFill="0" applyAlignment="0" applyProtection="0"/>
  </cellStyleXfs>
  <cellXfs count="76"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 applyProtection="1" quotePrefix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7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33" borderId="11" xfId="0" applyFont="1" applyFill="1" applyBorder="1" applyAlignment="1">
      <alignment/>
    </xf>
    <xf numFmtId="0" fontId="4" fillId="34" borderId="12" xfId="0" applyFont="1" applyFill="1" applyBorder="1" applyAlignment="1" applyProtection="1">
      <alignment/>
      <protection hidden="1"/>
    </xf>
    <xf numFmtId="0" fontId="5" fillId="34" borderId="12" xfId="0" applyFont="1" applyFill="1" applyBorder="1" applyAlignment="1" applyProtection="1">
      <alignment horizontal="center"/>
      <protection hidden="1"/>
    </xf>
    <xf numFmtId="0" fontId="4" fillId="34" borderId="12" xfId="0" applyFont="1" applyFill="1" applyBorder="1" applyAlignment="1" applyProtection="1">
      <alignment horizontal="center"/>
      <protection hidden="1"/>
    </xf>
    <xf numFmtId="0" fontId="4" fillId="34" borderId="11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/>
      <protection hidden="1"/>
    </xf>
    <xf numFmtId="0" fontId="5" fillId="33" borderId="13" xfId="0" applyFont="1" applyFill="1" applyBorder="1" applyAlignment="1" applyProtection="1">
      <alignment/>
      <protection hidden="1"/>
    </xf>
    <xf numFmtId="0" fontId="4" fillId="33" borderId="14" xfId="0" applyFont="1" applyFill="1" applyBorder="1" applyAlignment="1" applyProtection="1">
      <alignment/>
      <protection hidden="1"/>
    </xf>
    <xf numFmtId="0" fontId="4" fillId="0" borderId="0" xfId="0" applyFont="1" applyBorder="1" applyAlignment="1" applyProtection="1" quotePrefix="1">
      <alignment horizontal="left"/>
      <protection hidden="1"/>
    </xf>
    <xf numFmtId="0" fontId="5" fillId="34" borderId="13" xfId="0" applyFont="1" applyFill="1" applyBorder="1" applyAlignment="1" applyProtection="1">
      <alignment horizontal="left"/>
      <protection hidden="1"/>
    </xf>
    <xf numFmtId="0" fontId="4" fillId="34" borderId="14" xfId="0" applyFont="1" applyFill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 horizontal="left"/>
      <protection hidden="1"/>
    </xf>
    <xf numFmtId="0" fontId="5" fillId="0" borderId="0" xfId="0" applyFont="1" applyFill="1" applyBorder="1" applyAlignment="1" applyProtection="1">
      <alignment horizontal="left"/>
      <protection hidden="1"/>
    </xf>
    <xf numFmtId="0" fontId="5" fillId="0" borderId="0" xfId="0" applyFont="1" applyBorder="1" applyAlignment="1" applyProtection="1" quotePrefix="1">
      <alignment horizontal="left"/>
      <protection hidden="1"/>
    </xf>
    <xf numFmtId="0" fontId="5" fillId="0" borderId="0" xfId="0" applyFont="1" applyBorder="1" applyAlignment="1" applyProtection="1" quotePrefix="1">
      <alignment horizontal="center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6" fillId="0" borderId="0" xfId="0" applyFont="1" applyBorder="1" applyAlignment="1" applyProtection="1">
      <alignment horizontal="center"/>
      <protection hidden="1"/>
    </xf>
    <xf numFmtId="0" fontId="5" fillId="35" borderId="12" xfId="0" applyFont="1" applyFill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 locked="0"/>
    </xf>
    <xf numFmtId="0" fontId="9" fillId="0" borderId="0" xfId="0" applyFont="1" applyFill="1" applyBorder="1" applyAlignment="1" applyProtection="1">
      <alignment horizontal="center"/>
      <protection hidden="1" locked="0"/>
    </xf>
    <xf numFmtId="191" fontId="4" fillId="0" borderId="0" xfId="0" applyNumberFormat="1" applyFont="1" applyBorder="1" applyAlignment="1" applyProtection="1">
      <alignment horizontal="center"/>
      <protection hidden="1"/>
    </xf>
    <xf numFmtId="191" fontId="7" fillId="0" borderId="0" xfId="0" applyNumberFormat="1" applyFont="1" applyBorder="1" applyAlignment="1" applyProtection="1">
      <alignment horizontal="center"/>
      <protection hidden="1"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12" xfId="0" applyFont="1" applyFill="1" applyBorder="1" applyAlignment="1" applyProtection="1">
      <alignment horizontal="center"/>
      <protection hidden="1"/>
    </xf>
    <xf numFmtId="0" fontId="8" fillId="36" borderId="15" xfId="0" applyFont="1" applyFill="1" applyBorder="1" applyAlignment="1" applyProtection="1">
      <alignment horizontal="center"/>
      <protection hidden="1"/>
    </xf>
    <xf numFmtId="0" fontId="8" fillId="36" borderId="15" xfId="0" applyFont="1" applyFill="1" applyBorder="1" applyAlignment="1" applyProtection="1" quotePrefix="1">
      <alignment horizontal="center"/>
      <protection hidden="1"/>
    </xf>
    <xf numFmtId="0" fontId="5" fillId="0" borderId="16" xfId="0" applyFont="1" applyBorder="1" applyAlignment="1" applyProtection="1">
      <alignment/>
      <protection hidden="1"/>
    </xf>
    <xf numFmtId="0" fontId="4" fillId="0" borderId="17" xfId="0" applyFont="1" applyBorder="1" applyAlignment="1" applyProtection="1">
      <alignment/>
      <protection hidden="1"/>
    </xf>
    <xf numFmtId="0" fontId="4" fillId="0" borderId="18" xfId="0" applyFont="1" applyBorder="1" applyAlignment="1" applyProtection="1">
      <alignment/>
      <protection hidden="1"/>
    </xf>
    <xf numFmtId="0" fontId="5" fillId="35" borderId="19" xfId="0" applyFont="1" applyFill="1" applyBorder="1" applyAlignment="1" applyProtection="1" quotePrefix="1">
      <alignment horizontal="center"/>
      <protection hidden="1"/>
    </xf>
    <xf numFmtId="0" fontId="5" fillId="35" borderId="20" xfId="0" applyFont="1" applyFill="1" applyBorder="1" applyAlignment="1" applyProtection="1" quotePrefix="1">
      <alignment horizontal="center"/>
      <protection hidden="1"/>
    </xf>
    <xf numFmtId="0" fontId="5" fillId="37" borderId="19" xfId="0" applyFont="1" applyFill="1" applyBorder="1" applyAlignment="1" applyProtection="1" quotePrefix="1">
      <alignment horizontal="center"/>
      <protection hidden="1"/>
    </xf>
    <xf numFmtId="0" fontId="5" fillId="35" borderId="19" xfId="0" applyFont="1" applyFill="1" applyBorder="1" applyAlignment="1" applyProtection="1">
      <alignment horizontal="center"/>
      <protection hidden="1"/>
    </xf>
    <xf numFmtId="0" fontId="5" fillId="37" borderId="19" xfId="0" applyFont="1" applyFill="1" applyBorder="1" applyAlignment="1" applyProtection="1">
      <alignment horizontal="center"/>
      <protection hidden="1"/>
    </xf>
    <xf numFmtId="0" fontId="9" fillId="0" borderId="12" xfId="0" applyFont="1" applyBorder="1" applyAlignment="1" applyProtection="1">
      <alignment horizontal="center"/>
      <protection hidden="1"/>
    </xf>
    <xf numFmtId="0" fontId="4" fillId="0" borderId="12" xfId="0" applyFont="1" applyBorder="1" applyAlignment="1" applyProtection="1" quotePrefix="1">
      <alignment horizontal="center"/>
      <protection hidden="1"/>
    </xf>
    <xf numFmtId="0" fontId="4" fillId="0" borderId="12" xfId="0" applyFont="1" applyBorder="1" applyAlignment="1" applyProtection="1">
      <alignment horizontal="center"/>
      <protection hidden="1"/>
    </xf>
    <xf numFmtId="191" fontId="4" fillId="0" borderId="12" xfId="0" applyNumberFormat="1" applyFont="1" applyBorder="1" applyAlignment="1" applyProtection="1">
      <alignment horizontal="center"/>
      <protection hidden="1"/>
    </xf>
    <xf numFmtId="191" fontId="7" fillId="0" borderId="12" xfId="0" applyNumberFormat="1" applyFont="1" applyBorder="1" applyAlignment="1" applyProtection="1">
      <alignment horizontal="center"/>
      <protection hidden="1"/>
    </xf>
    <xf numFmtId="4" fontId="9" fillId="0" borderId="12" xfId="0" applyNumberFormat="1" applyFont="1" applyBorder="1" applyAlignment="1" applyProtection="1">
      <alignment horizontal="center"/>
      <protection hidden="1"/>
    </xf>
    <xf numFmtId="191" fontId="5" fillId="0" borderId="12" xfId="0" applyNumberFormat="1" applyFont="1" applyBorder="1" applyAlignment="1" applyProtection="1">
      <alignment horizontal="center"/>
      <protection hidden="1"/>
    </xf>
    <xf numFmtId="191" fontId="14" fillId="0" borderId="12" xfId="0" applyNumberFormat="1" applyFont="1" applyBorder="1" applyAlignment="1" applyProtection="1">
      <alignment horizontal="center"/>
      <protection hidden="1"/>
    </xf>
    <xf numFmtId="4" fontId="5" fillId="0" borderId="12" xfId="0" applyNumberFormat="1" applyFont="1" applyBorder="1" applyAlignment="1" applyProtection="1">
      <alignment horizontal="center"/>
      <protection hidden="1"/>
    </xf>
    <xf numFmtId="0" fontId="4" fillId="33" borderId="14" xfId="0" applyFont="1" applyFill="1" applyBorder="1" applyAlignment="1">
      <alignment/>
    </xf>
    <xf numFmtId="0" fontId="4" fillId="33" borderId="11" xfId="0" applyFont="1" applyFill="1" applyBorder="1" applyAlignment="1">
      <alignment horizontal="center"/>
    </xf>
    <xf numFmtId="0" fontId="5" fillId="38" borderId="13" xfId="0" applyFont="1" applyFill="1" applyBorder="1" applyAlignment="1" applyProtection="1">
      <alignment horizontal="left"/>
      <protection hidden="1"/>
    </xf>
    <xf numFmtId="0" fontId="4" fillId="38" borderId="14" xfId="0" applyFont="1" applyFill="1" applyBorder="1" applyAlignment="1" applyProtection="1">
      <alignment horizontal="center"/>
      <protection hidden="1"/>
    </xf>
    <xf numFmtId="0" fontId="9" fillId="39" borderId="12" xfId="0" applyFont="1" applyFill="1" applyBorder="1" applyAlignment="1" applyProtection="1">
      <alignment horizontal="center"/>
      <protection hidden="1" locked="0"/>
    </xf>
    <xf numFmtId="0" fontId="7" fillId="0" borderId="0" xfId="0" applyFont="1" applyBorder="1" applyAlignment="1" applyProtection="1">
      <alignment horizontal="center"/>
      <protection hidden="1"/>
    </xf>
    <xf numFmtId="0" fontId="14" fillId="0" borderId="12" xfId="0" applyFont="1" applyBorder="1" applyAlignment="1" applyProtection="1">
      <alignment horizontal="center"/>
      <protection hidden="1"/>
    </xf>
    <xf numFmtId="0" fontId="14" fillId="0" borderId="11" xfId="0" applyFont="1" applyBorder="1" applyAlignment="1" applyProtection="1">
      <alignment horizontal="center"/>
      <protection hidden="1"/>
    </xf>
    <xf numFmtId="0" fontId="6" fillId="0" borderId="21" xfId="0" applyFont="1" applyBorder="1" applyAlignment="1" applyProtection="1">
      <alignment horizontal="center"/>
      <protection hidden="1"/>
    </xf>
    <xf numFmtId="0" fontId="14" fillId="0" borderId="11" xfId="0" applyFont="1" applyBorder="1" applyAlignment="1" applyProtection="1" quotePrefix="1">
      <alignment horizontal="center"/>
      <protection hidden="1"/>
    </xf>
    <xf numFmtId="0" fontId="14" fillId="0" borderId="13" xfId="0" applyFont="1" applyBorder="1" applyAlignment="1" applyProtection="1">
      <alignment horizontal="center"/>
      <protection hidden="1"/>
    </xf>
    <xf numFmtId="191" fontId="4" fillId="0" borderId="21" xfId="0" applyNumberFormat="1" applyFont="1" applyBorder="1" applyAlignment="1" applyProtection="1">
      <alignment horizontal="center"/>
      <protection hidden="1"/>
    </xf>
    <xf numFmtId="0" fontId="4" fillId="0" borderId="21" xfId="0" applyFont="1" applyBorder="1" applyAlignment="1" applyProtection="1">
      <alignment horizontal="center"/>
      <protection hidden="1"/>
    </xf>
    <xf numFmtId="0" fontId="4" fillId="0" borderId="21" xfId="0" applyFont="1" applyBorder="1" applyAlignment="1" applyProtection="1">
      <alignment/>
      <protection hidden="1"/>
    </xf>
    <xf numFmtId="0" fontId="4" fillId="0" borderId="15" xfId="0" applyFont="1" applyBorder="1" applyAlignment="1" applyProtection="1">
      <alignment/>
      <protection hidden="1"/>
    </xf>
    <xf numFmtId="0" fontId="14" fillId="40" borderId="12" xfId="0" applyFont="1" applyFill="1" applyBorder="1" applyAlignment="1" applyProtection="1">
      <alignment horizontal="center"/>
      <protection hidden="1" locked="0"/>
    </xf>
    <xf numFmtId="0" fontId="4" fillId="0" borderId="15" xfId="0" applyFont="1" applyBorder="1" applyAlignment="1" applyProtection="1">
      <alignment horizontal="center"/>
      <protection hidden="1"/>
    </xf>
    <xf numFmtId="0" fontId="1" fillId="0" borderId="12" xfId="0" applyFont="1" applyBorder="1" applyAlignment="1">
      <alignment horizontal="center"/>
    </xf>
    <xf numFmtId="0" fontId="4" fillId="0" borderId="0" xfId="0" applyFont="1" applyBorder="1" applyAlignment="1" applyProtection="1">
      <alignment horizontal="left"/>
      <protection hidden="1"/>
    </xf>
    <xf numFmtId="0" fontId="15" fillId="0" borderId="0" xfId="0" applyFont="1" applyBorder="1" applyAlignment="1">
      <alignment/>
    </xf>
    <xf numFmtId="0" fontId="15" fillId="0" borderId="12" xfId="0" applyFont="1" applyBorder="1" applyAlignment="1">
      <alignment horizontal="justify" vertical="center" wrapText="1"/>
    </xf>
    <xf numFmtId="0" fontId="16" fillId="0" borderId="12" xfId="0" applyFont="1" applyBorder="1" applyAlignment="1">
      <alignment/>
    </xf>
    <xf numFmtId="0" fontId="5" fillId="0" borderId="12" xfId="0" applyFont="1" applyBorder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34</xdr:row>
      <xdr:rowOff>66675</xdr:rowOff>
    </xdr:from>
    <xdr:to>
      <xdr:col>0</xdr:col>
      <xdr:colOff>790575</xdr:colOff>
      <xdr:row>37</xdr:row>
      <xdr:rowOff>9525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248275"/>
          <a:ext cx="714375" cy="542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47625</xdr:colOff>
      <xdr:row>26</xdr:row>
      <xdr:rowOff>123825</xdr:rowOff>
    </xdr:from>
    <xdr:to>
      <xdr:col>0</xdr:col>
      <xdr:colOff>838200</xdr:colOff>
      <xdr:row>29</xdr:row>
      <xdr:rowOff>123825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3705225"/>
          <a:ext cx="790575" cy="600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66675</xdr:colOff>
      <xdr:row>30</xdr:row>
      <xdr:rowOff>47625</xdr:rowOff>
    </xdr:from>
    <xdr:to>
      <xdr:col>0</xdr:col>
      <xdr:colOff>847725</xdr:colOff>
      <xdr:row>33</xdr:row>
      <xdr:rowOff>66675</xdr:rowOff>
    </xdr:to>
    <xdr:pic>
      <xdr:nvPicPr>
        <xdr:cNvPr id="3" name="Picture 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4429125"/>
          <a:ext cx="781050" cy="619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19050</xdr:colOff>
      <xdr:row>34</xdr:row>
      <xdr:rowOff>9525</xdr:rowOff>
    </xdr:from>
    <xdr:to>
      <xdr:col>1</xdr:col>
      <xdr:colOff>847725</xdr:colOff>
      <xdr:row>37</xdr:row>
      <xdr:rowOff>19050</xdr:rowOff>
    </xdr:to>
    <xdr:pic>
      <xdr:nvPicPr>
        <xdr:cNvPr id="4" name="Picture 1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52500" y="5191125"/>
          <a:ext cx="828675" cy="609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66675</xdr:colOff>
      <xdr:row>26</xdr:row>
      <xdr:rowOff>114300</xdr:rowOff>
    </xdr:from>
    <xdr:to>
      <xdr:col>1</xdr:col>
      <xdr:colOff>904875</xdr:colOff>
      <xdr:row>29</xdr:row>
      <xdr:rowOff>190500</xdr:rowOff>
    </xdr:to>
    <xdr:pic>
      <xdr:nvPicPr>
        <xdr:cNvPr id="5" name="Picture 1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00125" y="3695700"/>
          <a:ext cx="838200" cy="6762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38100</xdr:colOff>
      <xdr:row>30</xdr:row>
      <xdr:rowOff>19050</xdr:rowOff>
    </xdr:from>
    <xdr:to>
      <xdr:col>1</xdr:col>
      <xdr:colOff>838200</xdr:colOff>
      <xdr:row>33</xdr:row>
      <xdr:rowOff>95250</xdr:rowOff>
    </xdr:to>
    <xdr:pic>
      <xdr:nvPicPr>
        <xdr:cNvPr id="6" name="Picture 1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71550" y="4400550"/>
          <a:ext cx="800100" cy="6762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19050</xdr:colOff>
      <xdr:row>37</xdr:row>
      <xdr:rowOff>142875</xdr:rowOff>
    </xdr:from>
    <xdr:to>
      <xdr:col>1</xdr:col>
      <xdr:colOff>895350</xdr:colOff>
      <xdr:row>41</xdr:row>
      <xdr:rowOff>38100</xdr:rowOff>
    </xdr:to>
    <xdr:pic>
      <xdr:nvPicPr>
        <xdr:cNvPr id="7" name="Picture 2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52500" y="5924550"/>
          <a:ext cx="876300" cy="6953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12</xdr:col>
      <xdr:colOff>257175</xdr:colOff>
      <xdr:row>26</xdr:row>
      <xdr:rowOff>133350</xdr:rowOff>
    </xdr:from>
    <xdr:to>
      <xdr:col>12</xdr:col>
      <xdr:colOff>828675</xdr:colOff>
      <xdr:row>29</xdr:row>
      <xdr:rowOff>180975</xdr:rowOff>
    </xdr:to>
    <xdr:pic>
      <xdr:nvPicPr>
        <xdr:cNvPr id="8" name="Picture 2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333875" y="3714750"/>
          <a:ext cx="571500" cy="6477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12</xdr:col>
      <xdr:colOff>257175</xdr:colOff>
      <xdr:row>30</xdr:row>
      <xdr:rowOff>76200</xdr:rowOff>
    </xdr:from>
    <xdr:to>
      <xdr:col>12</xdr:col>
      <xdr:colOff>838200</xdr:colOff>
      <xdr:row>33</xdr:row>
      <xdr:rowOff>76200</xdr:rowOff>
    </xdr:to>
    <xdr:pic>
      <xdr:nvPicPr>
        <xdr:cNvPr id="9" name="Picture 2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333875" y="4457700"/>
          <a:ext cx="581025" cy="600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95250</xdr:colOff>
      <xdr:row>26</xdr:row>
      <xdr:rowOff>133350</xdr:rowOff>
    </xdr:from>
    <xdr:to>
      <xdr:col>5</xdr:col>
      <xdr:colOff>962025</xdr:colOff>
      <xdr:row>29</xdr:row>
      <xdr:rowOff>133350</xdr:rowOff>
    </xdr:to>
    <xdr:pic>
      <xdr:nvPicPr>
        <xdr:cNvPr id="10" name="Picture 2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952625" y="3714750"/>
          <a:ext cx="866775" cy="600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114300</xdr:colOff>
      <xdr:row>30</xdr:row>
      <xdr:rowOff>66675</xdr:rowOff>
    </xdr:from>
    <xdr:to>
      <xdr:col>5</xdr:col>
      <xdr:colOff>904875</xdr:colOff>
      <xdr:row>33</xdr:row>
      <xdr:rowOff>95250</xdr:rowOff>
    </xdr:to>
    <xdr:pic>
      <xdr:nvPicPr>
        <xdr:cNvPr id="11" name="Picture 25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971675" y="4448175"/>
          <a:ext cx="790575" cy="6286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66675</xdr:colOff>
      <xdr:row>34</xdr:row>
      <xdr:rowOff>28575</xdr:rowOff>
    </xdr:from>
    <xdr:to>
      <xdr:col>5</xdr:col>
      <xdr:colOff>885825</xdr:colOff>
      <xdr:row>37</xdr:row>
      <xdr:rowOff>95250</xdr:rowOff>
    </xdr:to>
    <xdr:pic>
      <xdr:nvPicPr>
        <xdr:cNvPr id="12" name="Picture 26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924050" y="5210175"/>
          <a:ext cx="819150" cy="6667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114300</xdr:colOff>
      <xdr:row>26</xdr:row>
      <xdr:rowOff>142875</xdr:rowOff>
    </xdr:from>
    <xdr:to>
      <xdr:col>6</xdr:col>
      <xdr:colOff>1009650</xdr:colOff>
      <xdr:row>29</xdr:row>
      <xdr:rowOff>161925</xdr:rowOff>
    </xdr:to>
    <xdr:pic>
      <xdr:nvPicPr>
        <xdr:cNvPr id="13" name="Picture 2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000375" y="3724275"/>
          <a:ext cx="895350" cy="619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142875</xdr:colOff>
      <xdr:row>30</xdr:row>
      <xdr:rowOff>76200</xdr:rowOff>
    </xdr:from>
    <xdr:to>
      <xdr:col>6</xdr:col>
      <xdr:colOff>933450</xdr:colOff>
      <xdr:row>33</xdr:row>
      <xdr:rowOff>104775</xdr:rowOff>
    </xdr:to>
    <xdr:pic>
      <xdr:nvPicPr>
        <xdr:cNvPr id="14" name="Picture 28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028950" y="4457700"/>
          <a:ext cx="790575" cy="6286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123825</xdr:colOff>
      <xdr:row>34</xdr:row>
      <xdr:rowOff>47625</xdr:rowOff>
    </xdr:from>
    <xdr:to>
      <xdr:col>6</xdr:col>
      <xdr:colOff>942975</xdr:colOff>
      <xdr:row>37</xdr:row>
      <xdr:rowOff>114300</xdr:rowOff>
    </xdr:to>
    <xdr:pic>
      <xdr:nvPicPr>
        <xdr:cNvPr id="15" name="Picture 29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009900" y="5229225"/>
          <a:ext cx="819150" cy="6667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5</xdr:col>
      <xdr:colOff>485775</xdr:colOff>
      <xdr:row>26</xdr:row>
      <xdr:rowOff>85725</xdr:rowOff>
    </xdr:from>
    <xdr:to>
      <xdr:col>5</xdr:col>
      <xdr:colOff>485775</xdr:colOff>
      <xdr:row>28</xdr:row>
      <xdr:rowOff>114300</xdr:rowOff>
    </xdr:to>
    <xdr:sp>
      <xdr:nvSpPr>
        <xdr:cNvPr id="16" name="Line 30"/>
        <xdr:cNvSpPr>
          <a:spLocks/>
        </xdr:cNvSpPr>
      </xdr:nvSpPr>
      <xdr:spPr>
        <a:xfrm flipH="1">
          <a:off x="2343150" y="3667125"/>
          <a:ext cx="0" cy="4286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5</xdr:col>
      <xdr:colOff>476250</xdr:colOff>
      <xdr:row>30</xdr:row>
      <xdr:rowOff>28575</xdr:rowOff>
    </xdr:from>
    <xdr:to>
      <xdr:col>5</xdr:col>
      <xdr:colOff>476250</xdr:colOff>
      <xdr:row>32</xdr:row>
      <xdr:rowOff>57150</xdr:rowOff>
    </xdr:to>
    <xdr:sp>
      <xdr:nvSpPr>
        <xdr:cNvPr id="17" name="Line 33"/>
        <xdr:cNvSpPr>
          <a:spLocks/>
        </xdr:cNvSpPr>
      </xdr:nvSpPr>
      <xdr:spPr>
        <a:xfrm flipH="1">
          <a:off x="2333625" y="4410075"/>
          <a:ext cx="0" cy="4286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5</xdr:col>
      <xdr:colOff>457200</xdr:colOff>
      <xdr:row>34</xdr:row>
      <xdr:rowOff>19050</xdr:rowOff>
    </xdr:from>
    <xdr:to>
      <xdr:col>5</xdr:col>
      <xdr:colOff>457200</xdr:colOff>
      <xdr:row>36</xdr:row>
      <xdr:rowOff>47625</xdr:rowOff>
    </xdr:to>
    <xdr:sp>
      <xdr:nvSpPr>
        <xdr:cNvPr id="18" name="Line 34"/>
        <xdr:cNvSpPr>
          <a:spLocks/>
        </xdr:cNvSpPr>
      </xdr:nvSpPr>
      <xdr:spPr>
        <a:xfrm flipH="1">
          <a:off x="2314575" y="5200650"/>
          <a:ext cx="0" cy="4286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6</xdr:col>
      <xdr:colOff>371475</xdr:colOff>
      <xdr:row>28</xdr:row>
      <xdr:rowOff>142875</xdr:rowOff>
    </xdr:from>
    <xdr:to>
      <xdr:col>6</xdr:col>
      <xdr:colOff>857250</xdr:colOff>
      <xdr:row>28</xdr:row>
      <xdr:rowOff>142875</xdr:rowOff>
    </xdr:to>
    <xdr:sp>
      <xdr:nvSpPr>
        <xdr:cNvPr id="19" name="Line 35"/>
        <xdr:cNvSpPr>
          <a:spLocks/>
        </xdr:cNvSpPr>
      </xdr:nvSpPr>
      <xdr:spPr>
        <a:xfrm flipH="1">
          <a:off x="3257550" y="4124325"/>
          <a:ext cx="48577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6</xdr:col>
      <xdr:colOff>381000</xdr:colOff>
      <xdr:row>36</xdr:row>
      <xdr:rowOff>85725</xdr:rowOff>
    </xdr:from>
    <xdr:to>
      <xdr:col>6</xdr:col>
      <xdr:colOff>866775</xdr:colOff>
      <xdr:row>36</xdr:row>
      <xdr:rowOff>85725</xdr:rowOff>
    </xdr:to>
    <xdr:sp>
      <xdr:nvSpPr>
        <xdr:cNvPr id="20" name="Line 36"/>
        <xdr:cNvSpPr>
          <a:spLocks/>
        </xdr:cNvSpPr>
      </xdr:nvSpPr>
      <xdr:spPr>
        <a:xfrm flipH="1">
          <a:off x="3267075" y="5667375"/>
          <a:ext cx="48577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6</xdr:col>
      <xdr:colOff>390525</xdr:colOff>
      <xdr:row>32</xdr:row>
      <xdr:rowOff>104775</xdr:rowOff>
    </xdr:from>
    <xdr:to>
      <xdr:col>6</xdr:col>
      <xdr:colOff>876300</xdr:colOff>
      <xdr:row>32</xdr:row>
      <xdr:rowOff>104775</xdr:rowOff>
    </xdr:to>
    <xdr:sp>
      <xdr:nvSpPr>
        <xdr:cNvPr id="21" name="Line 37"/>
        <xdr:cNvSpPr>
          <a:spLocks/>
        </xdr:cNvSpPr>
      </xdr:nvSpPr>
      <xdr:spPr>
        <a:xfrm flipH="1">
          <a:off x="3276600" y="4886325"/>
          <a:ext cx="48577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0:B21"/>
  <sheetViews>
    <sheetView zoomScalePageLayoutView="0" workbookViewId="0" topLeftCell="A1">
      <selection activeCell="B26" sqref="B26"/>
    </sheetView>
  </sheetViews>
  <sheetFormatPr defaultColWidth="9.140625" defaultRowHeight="12.75"/>
  <cols>
    <col min="2" max="2" width="57.140625" style="0" customWidth="1"/>
  </cols>
  <sheetData>
    <row r="10" ht="15.75">
      <c r="B10" s="74" t="s">
        <v>46</v>
      </c>
    </row>
    <row r="11" ht="15.75">
      <c r="B11" s="72"/>
    </row>
    <row r="12" ht="81.75" customHeight="1">
      <c r="B12" s="73" t="s">
        <v>41</v>
      </c>
    </row>
    <row r="13" ht="15.75">
      <c r="B13" s="72"/>
    </row>
    <row r="14" ht="47.25" customHeight="1">
      <c r="B14" s="73" t="s">
        <v>42</v>
      </c>
    </row>
    <row r="15" ht="15.75">
      <c r="B15" s="72"/>
    </row>
    <row r="16" ht="35.25" customHeight="1">
      <c r="B16" s="73" t="s">
        <v>43</v>
      </c>
    </row>
    <row r="17" ht="15.75">
      <c r="B17" s="72"/>
    </row>
    <row r="18" ht="33.75" customHeight="1">
      <c r="B18" s="73" t="s">
        <v>44</v>
      </c>
    </row>
    <row r="21" ht="15.75">
      <c r="B21" s="75" t="s">
        <v>45</v>
      </c>
    </row>
  </sheetData>
  <sheetProtection password="C18A" sheet="1" objects="1" scenarios="1"/>
  <printOptions/>
  <pageMargins left="0.787401575" right="0.787401575" top="0.984251969" bottom="0.984251969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43"/>
  <sheetViews>
    <sheetView tabSelected="1" zoomScalePageLayoutView="0" workbookViewId="0" topLeftCell="A1">
      <selection activeCell="Q15" sqref="Q15"/>
    </sheetView>
  </sheetViews>
  <sheetFormatPr defaultColWidth="9.140625" defaultRowHeight="12.75"/>
  <cols>
    <col min="1" max="1" width="14.00390625" style="13" customWidth="1"/>
    <col min="2" max="2" width="13.8515625" style="13" customWidth="1"/>
    <col min="3" max="3" width="12.421875" style="13" hidden="1" customWidth="1"/>
    <col min="4" max="4" width="12.57421875" style="13" hidden="1" customWidth="1"/>
    <col min="5" max="5" width="11.00390625" style="13" hidden="1" customWidth="1"/>
    <col min="6" max="6" width="15.421875" style="13" customWidth="1"/>
    <col min="7" max="7" width="17.8515625" style="13" customWidth="1"/>
    <col min="8" max="8" width="12.00390625" style="1" hidden="1" customWidth="1"/>
    <col min="9" max="9" width="9.00390625" style="1" hidden="1" customWidth="1"/>
    <col min="10" max="10" width="13.7109375" style="1" hidden="1" customWidth="1"/>
    <col min="11" max="11" width="14.8515625" style="1" hidden="1" customWidth="1"/>
    <col min="12" max="12" width="12.00390625" style="1" hidden="1" customWidth="1"/>
    <col min="13" max="13" width="16.8515625" style="2" customWidth="1"/>
    <col min="14" max="14" width="15.140625" style="1" customWidth="1"/>
    <col min="15" max="16384" width="9.140625" style="1" customWidth="1"/>
  </cols>
  <sheetData>
    <row r="1" ht="3" customHeight="1"/>
    <row r="2" spans="1:14" ht="15.75">
      <c r="A2" s="14" t="s">
        <v>31</v>
      </c>
      <c r="B2" s="15"/>
      <c r="C2" s="15"/>
      <c r="D2" s="15"/>
      <c r="E2" s="15"/>
      <c r="F2" s="15"/>
      <c r="G2" s="15"/>
      <c r="H2" s="15"/>
      <c r="I2" s="15"/>
      <c r="J2" s="15"/>
      <c r="K2" s="7"/>
      <c r="L2" s="53"/>
      <c r="M2" s="54"/>
      <c r="N2" s="70" t="s">
        <v>27</v>
      </c>
    </row>
    <row r="3" spans="1:15" ht="15.75">
      <c r="A3" s="71" t="s">
        <v>28</v>
      </c>
      <c r="B3" s="4"/>
      <c r="C3" s="4"/>
      <c r="D3" s="4"/>
      <c r="E3" s="4"/>
      <c r="F3" s="4"/>
      <c r="G3" s="4"/>
      <c r="H3" s="4"/>
      <c r="I3" s="4"/>
      <c r="J3" s="4"/>
      <c r="K3" s="2"/>
      <c r="L3" s="2"/>
      <c r="N3" s="2"/>
      <c r="O3" s="2"/>
    </row>
    <row r="4" spans="1:15" ht="3" customHeight="1">
      <c r="A4" s="16"/>
      <c r="B4" s="4"/>
      <c r="C4" s="4"/>
      <c r="D4" s="4"/>
      <c r="E4" s="4"/>
      <c r="F4" s="4"/>
      <c r="G4" s="4"/>
      <c r="H4" s="4"/>
      <c r="I4" s="4"/>
      <c r="J4" s="4"/>
      <c r="K4" s="2"/>
      <c r="L4" s="2"/>
      <c r="N4" s="2"/>
      <c r="O4" s="2"/>
    </row>
    <row r="5" spans="1:15" ht="15.75">
      <c r="A5" s="17" t="s">
        <v>32</v>
      </c>
      <c r="B5" s="18"/>
      <c r="C5" s="18"/>
      <c r="D5" s="18"/>
      <c r="E5" s="18"/>
      <c r="F5" s="18"/>
      <c r="G5" s="18"/>
      <c r="H5" s="18"/>
      <c r="I5" s="18"/>
      <c r="J5" s="11"/>
      <c r="M5" s="57">
        <v>1000</v>
      </c>
      <c r="N5" s="2"/>
      <c r="O5" s="2"/>
    </row>
    <row r="6" spans="1:15" ht="3" customHeight="1">
      <c r="A6" s="19"/>
      <c r="B6" s="4"/>
      <c r="C6" s="4"/>
      <c r="D6" s="4"/>
      <c r="E6" s="4"/>
      <c r="F6" s="4"/>
      <c r="G6" s="4"/>
      <c r="H6" s="4"/>
      <c r="I6" s="4"/>
      <c r="J6" s="4"/>
      <c r="M6" s="26"/>
      <c r="N6" s="2"/>
      <c r="O6" s="2"/>
    </row>
    <row r="7" spans="1:15" ht="15.75">
      <c r="A7" s="17" t="s">
        <v>29</v>
      </c>
      <c r="B7" s="18"/>
      <c r="C7" s="18"/>
      <c r="D7" s="18"/>
      <c r="E7" s="18"/>
      <c r="F7" s="18"/>
      <c r="G7" s="18"/>
      <c r="H7" s="18"/>
      <c r="I7" s="18"/>
      <c r="J7" s="11"/>
      <c r="M7" s="57">
        <v>20</v>
      </c>
      <c r="N7" s="2"/>
      <c r="O7" s="2"/>
    </row>
    <row r="8" spans="1:15" ht="3" customHeight="1">
      <c r="A8" s="19"/>
      <c r="B8" s="4"/>
      <c r="C8" s="4"/>
      <c r="D8" s="4"/>
      <c r="E8" s="4"/>
      <c r="F8" s="4"/>
      <c r="G8" s="4"/>
      <c r="H8" s="4"/>
      <c r="I8" s="4"/>
      <c r="J8" s="4"/>
      <c r="M8" s="26"/>
      <c r="N8" s="2"/>
      <c r="O8" s="2"/>
    </row>
    <row r="9" spans="1:15" ht="15.75">
      <c r="A9" s="17" t="s">
        <v>40</v>
      </c>
      <c r="B9" s="18"/>
      <c r="C9" s="18"/>
      <c r="D9" s="18"/>
      <c r="E9" s="18"/>
      <c r="F9" s="18"/>
      <c r="G9" s="18"/>
      <c r="H9" s="18"/>
      <c r="I9" s="18"/>
      <c r="J9" s="11"/>
      <c r="M9" s="57">
        <v>20</v>
      </c>
      <c r="N9" s="2"/>
      <c r="O9" s="2"/>
    </row>
    <row r="10" spans="1:15" ht="3" customHeight="1">
      <c r="A10" s="20"/>
      <c r="B10" s="12"/>
      <c r="C10" s="12"/>
      <c r="D10" s="12"/>
      <c r="E10" s="12"/>
      <c r="F10" s="12"/>
      <c r="G10" s="12"/>
      <c r="H10" s="12"/>
      <c r="I10" s="12"/>
      <c r="J10" s="12"/>
      <c r="M10" s="27"/>
      <c r="N10" s="2"/>
      <c r="O10" s="2"/>
    </row>
    <row r="11" spans="1:15" ht="15.75">
      <c r="A11" s="17" t="s">
        <v>30</v>
      </c>
      <c r="B11" s="18"/>
      <c r="C11" s="18"/>
      <c r="D11" s="18"/>
      <c r="E11" s="18"/>
      <c r="F11" s="18"/>
      <c r="G11" s="18"/>
      <c r="H11" s="18"/>
      <c r="I11" s="18"/>
      <c r="J11" s="11"/>
      <c r="M11" s="57">
        <v>50</v>
      </c>
      <c r="N11" s="2"/>
      <c r="O11" s="2"/>
    </row>
    <row r="12" spans="1:15" ht="3" customHeight="1">
      <c r="A12" s="21"/>
      <c r="B12" s="4"/>
      <c r="C12" s="4"/>
      <c r="D12" s="4"/>
      <c r="E12" s="4"/>
      <c r="F12" s="4"/>
      <c r="G12" s="4"/>
      <c r="H12" s="4"/>
      <c r="I12" s="4"/>
      <c r="J12" s="4"/>
      <c r="M12" s="26"/>
      <c r="N12" s="4"/>
      <c r="O12" s="2"/>
    </row>
    <row r="13" spans="1:15" ht="15.75">
      <c r="A13" s="55" t="s">
        <v>33</v>
      </c>
      <c r="B13" s="56"/>
      <c r="C13" s="56"/>
      <c r="D13" s="56"/>
      <c r="E13" s="56"/>
      <c r="F13" s="56"/>
      <c r="G13" s="56"/>
      <c r="H13" s="18"/>
      <c r="I13" s="18"/>
      <c r="J13" s="11"/>
      <c r="M13" s="68">
        <v>1</v>
      </c>
      <c r="N13" s="52">
        <f>+M13*'Tubo Gerpex Emmeti'!B16*'Tubo Gerpex Emmeti'!$D$13/(1000*'Perda de carga tubo de Alumìnio'!I$24)</f>
        <v>0.6765263399788215</v>
      </c>
      <c r="O13" s="2"/>
    </row>
    <row r="14" spans="1:15" ht="3" customHeight="1">
      <c r="A14" s="21"/>
      <c r="B14" s="4"/>
      <c r="C14" s="4"/>
      <c r="D14" s="4"/>
      <c r="E14" s="4"/>
      <c r="F14" s="4"/>
      <c r="G14" s="4"/>
      <c r="H14" s="4"/>
      <c r="I14" s="4"/>
      <c r="J14" s="4"/>
      <c r="M14" s="26">
        <v>1</v>
      </c>
      <c r="N14" s="23"/>
      <c r="O14" s="2"/>
    </row>
    <row r="15" spans="1:15" ht="15.75">
      <c r="A15" s="55" t="s">
        <v>34</v>
      </c>
      <c r="B15" s="56"/>
      <c r="C15" s="56"/>
      <c r="D15" s="56"/>
      <c r="E15" s="56"/>
      <c r="F15" s="56"/>
      <c r="G15" s="56"/>
      <c r="H15" s="18"/>
      <c r="I15" s="18"/>
      <c r="J15" s="11"/>
      <c r="M15" s="68">
        <v>1</v>
      </c>
      <c r="N15" s="52">
        <f>+M15*'Tubo Gerpex Emmeti'!B17*'Tubo Gerpex Emmeti'!$D$13/(1000*'Perda de carga tubo de Alumìnio'!I$24)</f>
        <v>0.9225359181529383</v>
      </c>
      <c r="O15" s="2"/>
    </row>
    <row r="16" spans="1:15" ht="3" customHeight="1">
      <c r="A16" s="21"/>
      <c r="B16" s="4"/>
      <c r="C16" s="4"/>
      <c r="D16" s="4"/>
      <c r="E16" s="4"/>
      <c r="F16" s="4"/>
      <c r="G16" s="4"/>
      <c r="H16" s="4"/>
      <c r="I16" s="4"/>
      <c r="J16" s="4"/>
      <c r="M16" s="26">
        <v>2</v>
      </c>
      <c r="N16" s="23"/>
      <c r="O16" s="2"/>
    </row>
    <row r="17" spans="1:15" ht="15.75">
      <c r="A17" s="55" t="s">
        <v>35</v>
      </c>
      <c r="B17" s="56"/>
      <c r="C17" s="56"/>
      <c r="D17" s="56"/>
      <c r="E17" s="56"/>
      <c r="F17" s="56"/>
      <c r="G17" s="56"/>
      <c r="H17" s="18"/>
      <c r="I17" s="18"/>
      <c r="J17" s="11"/>
      <c r="M17" s="68">
        <v>0</v>
      </c>
      <c r="N17" s="52">
        <f>+M17*'Tubo Gerpex Emmeti'!B18*'Tubo Gerpex Emmeti'!$D$13/(1000*'Perda de carga tubo de Alumìnio'!I$24)</f>
        <v>0</v>
      </c>
      <c r="O17" s="2"/>
    </row>
    <row r="18" spans="1:15" ht="3" customHeight="1">
      <c r="A18" s="21"/>
      <c r="B18" s="4"/>
      <c r="C18" s="4"/>
      <c r="D18" s="4"/>
      <c r="E18" s="4"/>
      <c r="F18" s="4"/>
      <c r="G18" s="4"/>
      <c r="H18" s="4"/>
      <c r="I18" s="4"/>
      <c r="J18" s="4"/>
      <c r="M18" s="26"/>
      <c r="N18" s="23"/>
      <c r="O18" s="2"/>
    </row>
    <row r="19" spans="1:15" ht="15.75">
      <c r="A19" s="55" t="s">
        <v>36</v>
      </c>
      <c r="B19" s="56"/>
      <c r="C19" s="56"/>
      <c r="D19" s="56"/>
      <c r="E19" s="56"/>
      <c r="F19" s="56"/>
      <c r="G19" s="56"/>
      <c r="H19" s="18"/>
      <c r="I19" s="18"/>
      <c r="J19" s="11"/>
      <c r="M19" s="68">
        <v>0</v>
      </c>
      <c r="N19" s="52">
        <f>+M19*'Tubo Gerpex Emmeti'!B19*'Tubo Gerpex Emmeti'!$D$13/(1000*'Perda de carga tubo de Alumìnio'!I$24)</f>
        <v>0</v>
      </c>
      <c r="O19" s="2"/>
    </row>
    <row r="20" spans="1:15" ht="3" customHeight="1">
      <c r="A20" s="21"/>
      <c r="B20" s="4"/>
      <c r="C20" s="4"/>
      <c r="D20" s="4"/>
      <c r="E20" s="4"/>
      <c r="F20" s="4"/>
      <c r="G20" s="4"/>
      <c r="H20" s="4"/>
      <c r="I20" s="4"/>
      <c r="J20" s="4"/>
      <c r="M20" s="26"/>
      <c r="N20" s="23"/>
      <c r="O20" s="2"/>
    </row>
    <row r="21" spans="1:15" ht="15.75">
      <c r="A21" s="55" t="s">
        <v>37</v>
      </c>
      <c r="B21" s="56"/>
      <c r="C21" s="56"/>
      <c r="D21" s="56"/>
      <c r="E21" s="56"/>
      <c r="F21" s="56"/>
      <c r="G21" s="56"/>
      <c r="H21" s="18"/>
      <c r="I21" s="18"/>
      <c r="J21" s="11"/>
      <c r="M21" s="68">
        <v>4</v>
      </c>
      <c r="N21" s="52">
        <f>+M21*'Tubo Gerpex Emmeti'!B20*'Tubo Gerpex Emmeti'!$D$13/(1000*'Perda de carga tubo de Alumìnio'!I$24)</f>
        <v>1.9680766253929352</v>
      </c>
      <c r="O21" s="2"/>
    </row>
    <row r="22" spans="1:15" ht="15.75">
      <c r="A22" s="21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2"/>
    </row>
    <row r="23" spans="1:15" ht="15.75">
      <c r="A23" s="39" t="s">
        <v>38</v>
      </c>
      <c r="B23" s="40" t="s">
        <v>0</v>
      </c>
      <c r="C23" s="22" t="s">
        <v>1</v>
      </c>
      <c r="D23" s="23" t="s">
        <v>2</v>
      </c>
      <c r="E23" s="22" t="s">
        <v>3</v>
      </c>
      <c r="F23" s="39" t="s">
        <v>39</v>
      </c>
      <c r="G23" s="25" t="s">
        <v>5</v>
      </c>
      <c r="H23" s="23" t="s">
        <v>6</v>
      </c>
      <c r="I23" s="22" t="s">
        <v>7</v>
      </c>
      <c r="J23" s="41" t="s">
        <v>10</v>
      </c>
      <c r="K23" s="22" t="s">
        <v>8</v>
      </c>
      <c r="L23" s="22" t="s">
        <v>9</v>
      </c>
      <c r="M23" s="42" t="s">
        <v>27</v>
      </c>
      <c r="N23" s="43" t="s">
        <v>11</v>
      </c>
      <c r="O23" s="2"/>
    </row>
    <row r="24" spans="1:15" ht="15.75">
      <c r="A24" s="44">
        <f>+M5</f>
        <v>1000</v>
      </c>
      <c r="B24" s="44">
        <f>+M7</f>
        <v>20</v>
      </c>
      <c r="C24" s="45">
        <f>1000.18576+0.007136*B24-0.005718*B24^2+0.00001468*B24^3</f>
        <v>998.15872</v>
      </c>
      <c r="D24" s="46">
        <f>10^-6*(1.67952-0.042328*B24+0.000499*B24^2-0.00000214*B24^3)</f>
        <v>1.0154399999999999E-06</v>
      </c>
      <c r="E24" s="46">
        <f>+C24*A24/1000</f>
        <v>998.15872</v>
      </c>
      <c r="F24" s="44">
        <f>+'Tubo Gerpex Emmeti'!D13</f>
        <v>16</v>
      </c>
      <c r="G24" s="50">
        <f>+(A24/3600000)/((3.14157*F24*F24)/4000000)</f>
        <v>1.381563287712124</v>
      </c>
      <c r="H24" s="46">
        <f>+(F24*G24)/(1000*D24)</f>
        <v>21768.90077542148</v>
      </c>
      <c r="I24" s="46">
        <f>0.316*(H24^(-0.25))</f>
        <v>0.026015247241594416</v>
      </c>
      <c r="J24" s="48">
        <f>+I24*C24*(G24^2)/(2*(F24/1000))</f>
        <v>1548.884925082512</v>
      </c>
      <c r="K24" s="47">
        <f>+J24/9.806</f>
        <v>157.95277636982584</v>
      </c>
      <c r="L24" s="46">
        <f>+J24/100000</f>
        <v>0.01548884925082512</v>
      </c>
      <c r="M24" s="49">
        <f>+M11+N13+N15+N17+N19+N21</f>
        <v>53.56713888352469</v>
      </c>
      <c r="N24" s="51">
        <f>+L24*M24</f>
        <v>0.8296933389649266</v>
      </c>
      <c r="O24" s="2"/>
    </row>
    <row r="25" spans="1:15" ht="15.75">
      <c r="A25" s="24"/>
      <c r="B25" s="24"/>
      <c r="C25" s="3"/>
      <c r="D25" s="4"/>
      <c r="E25" s="4"/>
      <c r="F25" s="24"/>
      <c r="G25" s="28"/>
      <c r="H25" s="4"/>
      <c r="I25" s="4"/>
      <c r="J25" s="29"/>
      <c r="K25" s="28"/>
      <c r="L25" s="4"/>
      <c r="M25" s="24"/>
      <c r="N25" s="29"/>
      <c r="O25" s="2"/>
    </row>
    <row r="26" spans="1:15" ht="15.75">
      <c r="A26" s="59" t="s">
        <v>22</v>
      </c>
      <c r="B26" s="59" t="s">
        <v>23</v>
      </c>
      <c r="C26" s="62"/>
      <c r="D26" s="59"/>
      <c r="E26" s="63"/>
      <c r="F26" s="59" t="s">
        <v>24</v>
      </c>
      <c r="G26" s="51" t="s">
        <v>25</v>
      </c>
      <c r="H26" s="60"/>
      <c r="I26" s="59"/>
      <c r="J26" s="51"/>
      <c r="K26" s="51"/>
      <c r="L26" s="63"/>
      <c r="M26" s="59" t="s">
        <v>26</v>
      </c>
      <c r="N26" s="29"/>
      <c r="O26" s="2"/>
    </row>
    <row r="27" spans="1:15" ht="15.75">
      <c r="A27" s="61"/>
      <c r="B27" s="61"/>
      <c r="C27" s="3"/>
      <c r="D27" s="4"/>
      <c r="E27" s="4"/>
      <c r="F27" s="61"/>
      <c r="G27" s="64"/>
      <c r="H27" s="4"/>
      <c r="I27" s="4"/>
      <c r="J27" s="29"/>
      <c r="K27" s="28"/>
      <c r="L27" s="4"/>
      <c r="M27" s="61"/>
      <c r="N27" s="29"/>
      <c r="O27" s="2"/>
    </row>
    <row r="28" spans="1:15" ht="15.75">
      <c r="A28" s="61"/>
      <c r="B28" s="61"/>
      <c r="C28" s="3"/>
      <c r="D28" s="4"/>
      <c r="E28" s="4"/>
      <c r="F28" s="61"/>
      <c r="G28" s="64"/>
      <c r="H28" s="4"/>
      <c r="I28" s="4"/>
      <c r="J28" s="29"/>
      <c r="K28" s="28"/>
      <c r="L28" s="4"/>
      <c r="M28" s="61"/>
      <c r="N28" s="29"/>
      <c r="O28" s="2"/>
    </row>
    <row r="29" spans="1:15" ht="15.75">
      <c r="A29" s="61"/>
      <c r="B29" s="61"/>
      <c r="C29" s="3"/>
      <c r="D29" s="4"/>
      <c r="E29" s="4"/>
      <c r="F29" s="61"/>
      <c r="G29" s="64"/>
      <c r="H29" s="4"/>
      <c r="I29" s="4"/>
      <c r="J29" s="29"/>
      <c r="K29" s="28"/>
      <c r="L29" s="4"/>
      <c r="M29" s="61"/>
      <c r="N29" s="29"/>
      <c r="O29" s="2"/>
    </row>
    <row r="30" spans="1:15" ht="15.75">
      <c r="A30" s="61"/>
      <c r="B30" s="61"/>
      <c r="C30" s="3"/>
      <c r="D30" s="4"/>
      <c r="E30" s="4"/>
      <c r="F30" s="61"/>
      <c r="G30" s="64"/>
      <c r="H30" s="4"/>
      <c r="I30" s="4"/>
      <c r="J30" s="29"/>
      <c r="K30" s="28"/>
      <c r="L30" s="4"/>
      <c r="M30" s="61"/>
      <c r="N30" s="29"/>
      <c r="O30" s="2"/>
    </row>
    <row r="31" spans="1:15" ht="15.75">
      <c r="A31" s="61"/>
      <c r="B31" s="61"/>
      <c r="C31" s="3"/>
      <c r="D31" s="4"/>
      <c r="E31" s="4"/>
      <c r="F31" s="61"/>
      <c r="G31" s="64"/>
      <c r="H31" s="4"/>
      <c r="I31" s="4"/>
      <c r="J31" s="29"/>
      <c r="K31" s="28"/>
      <c r="L31" s="4"/>
      <c r="M31" s="61"/>
      <c r="N31" s="29"/>
      <c r="O31" s="2"/>
    </row>
    <row r="32" spans="1:15" ht="15.75">
      <c r="A32" s="61"/>
      <c r="B32" s="61"/>
      <c r="C32" s="3"/>
      <c r="D32" s="4"/>
      <c r="E32" s="4"/>
      <c r="F32" s="61"/>
      <c r="G32" s="64"/>
      <c r="H32" s="4"/>
      <c r="I32" s="4"/>
      <c r="J32" s="29"/>
      <c r="K32" s="28"/>
      <c r="L32" s="4"/>
      <c r="M32" s="61"/>
      <c r="N32" s="29"/>
      <c r="O32" s="2"/>
    </row>
    <row r="33" spans="1:15" ht="15.75">
      <c r="A33" s="61"/>
      <c r="B33" s="61"/>
      <c r="C33" s="3"/>
      <c r="D33" s="4"/>
      <c r="E33" s="4"/>
      <c r="F33" s="61"/>
      <c r="G33" s="64"/>
      <c r="H33" s="4"/>
      <c r="I33" s="4"/>
      <c r="J33" s="29"/>
      <c r="K33" s="28"/>
      <c r="L33" s="4"/>
      <c r="M33" s="61"/>
      <c r="N33" s="29"/>
      <c r="O33" s="2"/>
    </row>
    <row r="34" spans="1:15" ht="15.75">
      <c r="A34" s="61"/>
      <c r="B34" s="61"/>
      <c r="C34" s="3"/>
      <c r="D34" s="4"/>
      <c r="E34" s="4"/>
      <c r="F34" s="61"/>
      <c r="G34" s="64"/>
      <c r="H34" s="4"/>
      <c r="I34" s="4"/>
      <c r="J34" s="29"/>
      <c r="K34" s="28"/>
      <c r="L34" s="4"/>
      <c r="M34" s="61"/>
      <c r="N34" s="29"/>
      <c r="O34" s="2"/>
    </row>
    <row r="35" spans="1:15" ht="15.75">
      <c r="A35" s="61"/>
      <c r="B35" s="61"/>
      <c r="C35" s="3"/>
      <c r="D35" s="4"/>
      <c r="E35" s="4"/>
      <c r="F35" s="61"/>
      <c r="G35" s="64"/>
      <c r="H35" s="4"/>
      <c r="I35" s="4"/>
      <c r="J35" s="29"/>
      <c r="K35" s="28"/>
      <c r="L35" s="4"/>
      <c r="M35" s="61"/>
      <c r="N35" s="29"/>
      <c r="O35" s="2"/>
    </row>
    <row r="36" spans="1:15" ht="15.75">
      <c r="A36" s="61"/>
      <c r="B36" s="61"/>
      <c r="C36" s="3"/>
      <c r="D36" s="4"/>
      <c r="E36" s="4"/>
      <c r="F36" s="61"/>
      <c r="G36" s="64"/>
      <c r="H36" s="4"/>
      <c r="I36" s="4"/>
      <c r="J36" s="29"/>
      <c r="K36" s="28"/>
      <c r="L36" s="4"/>
      <c r="M36" s="61"/>
      <c r="N36" s="29"/>
      <c r="O36" s="2"/>
    </row>
    <row r="37" spans="1:15" ht="15.75">
      <c r="A37" s="61"/>
      <c r="B37" s="61"/>
      <c r="C37" s="3"/>
      <c r="D37" s="4"/>
      <c r="E37" s="4"/>
      <c r="F37" s="61"/>
      <c r="G37" s="64"/>
      <c r="H37" s="4"/>
      <c r="I37" s="4"/>
      <c r="J37" s="29"/>
      <c r="K37" s="28"/>
      <c r="L37" s="4"/>
      <c r="M37" s="61"/>
      <c r="N37" s="29"/>
      <c r="O37" s="2"/>
    </row>
    <row r="38" spans="1:15" ht="15.75">
      <c r="A38" s="61"/>
      <c r="B38" s="61"/>
      <c r="C38" s="3"/>
      <c r="D38" s="4"/>
      <c r="E38" s="4"/>
      <c r="F38" s="61"/>
      <c r="G38" s="64"/>
      <c r="H38" s="4"/>
      <c r="I38" s="4"/>
      <c r="J38" s="29"/>
      <c r="K38" s="28"/>
      <c r="L38" s="4"/>
      <c r="M38" s="61"/>
      <c r="N38" s="29"/>
      <c r="O38" s="2"/>
    </row>
    <row r="39" spans="1:15" ht="15.75">
      <c r="A39" s="61"/>
      <c r="B39" s="61"/>
      <c r="C39" s="3"/>
      <c r="D39" s="4"/>
      <c r="E39" s="4"/>
      <c r="F39" s="61"/>
      <c r="G39" s="64"/>
      <c r="H39" s="4"/>
      <c r="I39" s="4"/>
      <c r="J39" s="29"/>
      <c r="K39" s="28"/>
      <c r="L39" s="4"/>
      <c r="M39" s="61"/>
      <c r="N39" s="29"/>
      <c r="O39" s="2"/>
    </row>
    <row r="40" spans="1:15" ht="15.75">
      <c r="A40" s="61"/>
      <c r="B40" s="61"/>
      <c r="C40" s="3"/>
      <c r="D40" s="4"/>
      <c r="E40" s="4"/>
      <c r="F40" s="61"/>
      <c r="G40" s="65"/>
      <c r="H40" s="2"/>
      <c r="I40" s="2"/>
      <c r="J40" s="5"/>
      <c r="K40" s="2"/>
      <c r="L40" s="2"/>
      <c r="M40" s="65"/>
      <c r="N40" s="58"/>
      <c r="O40" s="2"/>
    </row>
    <row r="41" spans="1:15" ht="15.75">
      <c r="A41" s="61"/>
      <c r="B41" s="61"/>
      <c r="C41" s="3"/>
      <c r="D41" s="4"/>
      <c r="E41" s="4"/>
      <c r="F41" s="61"/>
      <c r="G41" s="65"/>
      <c r="H41" s="2"/>
      <c r="I41" s="2"/>
      <c r="J41" s="5"/>
      <c r="K41" s="2"/>
      <c r="L41" s="2"/>
      <c r="M41" s="65"/>
      <c r="N41" s="58"/>
      <c r="O41" s="2"/>
    </row>
    <row r="42" spans="1:14" ht="15.75">
      <c r="A42" s="66"/>
      <c r="B42" s="66"/>
      <c r="F42" s="66"/>
      <c r="G42" s="66"/>
      <c r="M42" s="65"/>
      <c r="N42" s="13"/>
    </row>
    <row r="43" spans="1:14" ht="15.75">
      <c r="A43" s="67"/>
      <c r="B43" s="67"/>
      <c r="F43" s="67"/>
      <c r="G43" s="67"/>
      <c r="M43" s="69"/>
      <c r="N43" s="13"/>
    </row>
  </sheetData>
  <sheetProtection password="C64A" sheet="1" objects="1" scenarios="1"/>
  <printOptions gridLines="1"/>
  <pageMargins left="0.7874015748031497" right="0.7874015748031497" top="0.984251968503937" bottom="0.984251968503937" header="0.5118110236220472" footer="0.5118110236220472"/>
  <pageSetup horizontalDpi="180" verticalDpi="180" orientation="portrait" paperSize="9" r:id="rId4"/>
  <headerFooter alignWithMargins="0">
    <oddHeader>&amp;C&amp;F</oddHeader>
    <oddFooter>&amp;CPagina &amp;P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D26" sqref="D26"/>
    </sheetView>
  </sheetViews>
  <sheetFormatPr defaultColWidth="9.140625" defaultRowHeight="12.75"/>
  <cols>
    <col min="1" max="1" width="29.421875" style="1" customWidth="1"/>
    <col min="2" max="16384" width="9.140625" style="1" customWidth="1"/>
  </cols>
  <sheetData>
    <row r="1" spans="1:4" ht="16.5" thickBot="1">
      <c r="A1" s="13"/>
      <c r="B1" s="36" t="s">
        <v>14</v>
      </c>
      <c r="C1" s="37"/>
      <c r="D1" s="38"/>
    </row>
    <row r="2" spans="1:7" ht="15.75">
      <c r="A2" s="13"/>
      <c r="B2" s="34" t="s">
        <v>12</v>
      </c>
      <c r="C2" s="34" t="s">
        <v>13</v>
      </c>
      <c r="D2" s="35" t="s">
        <v>4</v>
      </c>
      <c r="E2" s="2"/>
      <c r="G2" s="6"/>
    </row>
    <row r="3" spans="1:7" ht="15.75">
      <c r="A3" s="13"/>
      <c r="B3" s="33">
        <v>14</v>
      </c>
      <c r="C3" s="33">
        <v>14</v>
      </c>
      <c r="D3" s="33">
        <v>10</v>
      </c>
      <c r="E3" s="2"/>
      <c r="G3" s="6"/>
    </row>
    <row r="4" spans="1:7" ht="15.75">
      <c r="A4" s="13"/>
      <c r="B4" s="33">
        <v>16</v>
      </c>
      <c r="C4" s="33">
        <v>16</v>
      </c>
      <c r="D4" s="33">
        <v>12</v>
      </c>
      <c r="E4" s="2"/>
      <c r="G4" s="6"/>
    </row>
    <row r="5" spans="1:7" ht="15.75">
      <c r="A5" s="13"/>
      <c r="B5" s="33">
        <v>18</v>
      </c>
      <c r="C5" s="33">
        <v>18</v>
      </c>
      <c r="D5" s="33">
        <v>14</v>
      </c>
      <c r="E5" s="2"/>
      <c r="G5" s="6"/>
    </row>
    <row r="6" spans="1:7" ht="15.75">
      <c r="A6" s="13"/>
      <c r="B6" s="33">
        <v>20</v>
      </c>
      <c r="C6" s="33">
        <v>20</v>
      </c>
      <c r="D6" s="33">
        <v>16</v>
      </c>
      <c r="E6" s="2"/>
      <c r="G6" s="6"/>
    </row>
    <row r="7" spans="1:7" ht="15.75">
      <c r="A7" s="13"/>
      <c r="B7" s="33">
        <v>26</v>
      </c>
      <c r="C7" s="33">
        <v>26</v>
      </c>
      <c r="D7" s="33">
        <v>20</v>
      </c>
      <c r="E7" s="2"/>
      <c r="G7" s="6"/>
    </row>
    <row r="8" spans="1:7" ht="15.75">
      <c r="A8" s="13"/>
      <c r="B8" s="33">
        <v>32</v>
      </c>
      <c r="C8" s="33">
        <v>32</v>
      </c>
      <c r="D8" s="33">
        <v>26</v>
      </c>
      <c r="E8" s="2"/>
      <c r="G8" s="6"/>
    </row>
    <row r="9" spans="1:7" ht="15.75">
      <c r="A9" s="13"/>
      <c r="B9" s="33">
        <v>40</v>
      </c>
      <c r="C9" s="33">
        <v>40</v>
      </c>
      <c r="D9" s="33">
        <v>33</v>
      </c>
      <c r="E9" s="2"/>
      <c r="G9" s="6"/>
    </row>
    <row r="10" spans="1:7" ht="15.75">
      <c r="A10" s="13"/>
      <c r="B10" s="33">
        <v>50</v>
      </c>
      <c r="C10" s="33">
        <v>50</v>
      </c>
      <c r="D10" s="33">
        <v>42</v>
      </c>
      <c r="E10" s="2"/>
      <c r="G10" s="6"/>
    </row>
    <row r="11" spans="1:7" ht="15.75">
      <c r="A11" s="13"/>
      <c r="B11" s="33">
        <v>63</v>
      </c>
      <c r="C11" s="33">
        <v>63</v>
      </c>
      <c r="D11" s="33">
        <v>54</v>
      </c>
      <c r="E11" s="2"/>
      <c r="G11" s="6"/>
    </row>
    <row r="12" spans="1:4" ht="15.75">
      <c r="A12" s="13"/>
      <c r="B12" s="13"/>
      <c r="C12" s="13"/>
      <c r="D12" s="13"/>
    </row>
    <row r="13" spans="1:4" ht="15.75">
      <c r="A13" s="8" t="s">
        <v>15</v>
      </c>
      <c r="B13" s="9">
        <f>+'Perda de carga tubo de Alumìnio'!M9</f>
        <v>20</v>
      </c>
      <c r="C13" s="10">
        <f>+LOOKUP(B13,B3:B11,C3:C11)</f>
        <v>20</v>
      </c>
      <c r="D13" s="11">
        <f>+LOOKUP(B13,B3:B11,D3:D11)</f>
        <v>16</v>
      </c>
    </row>
    <row r="14" spans="1:4" ht="15.75">
      <c r="A14" s="13"/>
      <c r="B14" s="13"/>
      <c r="C14" s="13"/>
      <c r="D14" s="13"/>
    </row>
    <row r="15" spans="1:2" ht="15.75">
      <c r="A15" s="30"/>
      <c r="B15" s="32" t="s">
        <v>16</v>
      </c>
    </row>
    <row r="16" spans="1:2" ht="15.75">
      <c r="A16" s="30" t="s">
        <v>17</v>
      </c>
      <c r="B16" s="31">
        <v>1.1</v>
      </c>
    </row>
    <row r="17" spans="1:2" ht="15.75">
      <c r="A17" s="30" t="s">
        <v>18</v>
      </c>
      <c r="B17" s="31">
        <v>1.5</v>
      </c>
    </row>
    <row r="18" spans="1:2" ht="15.75">
      <c r="A18" s="30" t="s">
        <v>19</v>
      </c>
      <c r="B18" s="31">
        <v>1.3</v>
      </c>
    </row>
    <row r="19" spans="1:2" ht="15.75">
      <c r="A19" s="30" t="s">
        <v>20</v>
      </c>
      <c r="B19" s="31">
        <v>0.5</v>
      </c>
    </row>
    <row r="20" spans="1:2" ht="15.75">
      <c r="A20" s="30" t="s">
        <v>21</v>
      </c>
      <c r="B20" s="31">
        <v>0.8</v>
      </c>
    </row>
  </sheetData>
  <sheetProtection password="C64A" sheet="1" objects="1" scenarios="1"/>
  <printOptions/>
  <pageMargins left="0.787401575" right="0.787401575" top="0.984251969" bottom="0.984251969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Luca Biasotto</dc:creator>
  <cp:keywords/>
  <dc:description/>
  <cp:lastModifiedBy>Felipe</cp:lastModifiedBy>
  <cp:lastPrinted>2000-11-13T13:04:28Z</cp:lastPrinted>
  <dcterms:created xsi:type="dcterms:W3CDTF">2003-02-19T18:27:33Z</dcterms:created>
  <dcterms:modified xsi:type="dcterms:W3CDTF">2011-06-06T16:49:54Z</dcterms:modified>
  <cp:category/>
  <cp:version/>
  <cp:contentType/>
  <cp:contentStatus/>
</cp:coreProperties>
</file>