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9495" windowHeight="5535" tabRatio="833" activeTab="1"/>
  </bookViews>
  <sheets>
    <sheet name="INFORMAÇÃO SOBRE O PROGRAMA" sheetId="1" r:id="rId1"/>
    <sheet name="Perda de carga tubo de Alumìnio" sheetId="2" r:id="rId2"/>
    <sheet name="Tubo GASPEX Emmeti" sheetId="3" state="hidden" r:id="rId3"/>
  </sheets>
  <definedNames/>
  <calcPr fullCalcOnLoad="1" iterate="1" iterateCount="30" iterateDelta="0.001"/>
</workbook>
</file>

<file path=xl/comments2.xml><?xml version="1.0" encoding="utf-8"?>
<comments xmlns="http://schemas.openxmlformats.org/spreadsheetml/2006/main">
  <authors>
    <author>.</author>
  </authors>
  <commentList>
    <comment ref="P9" authorId="0">
      <text>
        <r>
          <rPr>
            <b/>
            <sz val="8"/>
            <rFont val="Tahoma"/>
            <family val="2"/>
          </rPr>
          <t xml:space="preserve">Tubo 
de Alumínio GASPEX
 DN 16
 DN 20
 DN 26
 DN 32
 </t>
        </r>
      </text>
    </comment>
    <comment ref="P5" authorId="0">
      <text>
        <r>
          <rPr>
            <b/>
            <sz val="8"/>
            <rFont val="Tahoma"/>
            <family val="2"/>
          </rPr>
          <t>Insira a vazão de gas natural (mc/h)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Insira o comprimento de tubo (m)</t>
        </r>
        <r>
          <rPr>
            <sz val="8"/>
            <rFont val="Tahoma"/>
            <family val="2"/>
          </rPr>
          <t xml:space="preserve">
</t>
        </r>
      </text>
    </comment>
    <comment ref="L31" authorId="0">
      <text>
        <r>
          <rPr>
            <b/>
            <sz val="8"/>
            <rFont val="Tahoma"/>
            <family val="2"/>
          </rPr>
          <t>Perdita di carico unitaria 
(di 1 metro di tubazione)</t>
        </r>
        <r>
          <rPr>
            <sz val="8"/>
            <rFont val="Tahoma"/>
            <family val="2"/>
          </rPr>
          <t xml:space="preserve">
</t>
        </r>
      </text>
    </comment>
    <comment ref="Q31" authorId="0">
      <text>
        <r>
          <rPr>
            <b/>
            <sz val="8"/>
            <rFont val="Tahoma"/>
            <family val="2"/>
          </rPr>
          <t>Perda de carga total (mbar)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Insira o número de conexões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Insira o número de conexões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Insira o número de conexões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Insira o número de conexões</t>
        </r>
        <r>
          <rPr>
            <sz val="8"/>
            <rFont val="Tahoma"/>
            <family val="2"/>
          </rPr>
          <t xml:space="preserve">
</t>
        </r>
      </text>
    </comment>
    <comment ref="P21" authorId="0">
      <text>
        <r>
          <rPr>
            <b/>
            <sz val="8"/>
            <rFont val="Tahoma"/>
            <family val="2"/>
          </rPr>
          <t>Insira o número de conexões</t>
        </r>
        <r>
          <rPr>
            <sz val="8"/>
            <rFont val="Tahoma"/>
            <family val="2"/>
          </rPr>
          <t xml:space="preserve">
</t>
        </r>
      </text>
    </comment>
    <comment ref="A31" authorId="0">
      <text>
        <r>
          <rPr>
            <b/>
            <sz val="8"/>
            <rFont val="Tahoma"/>
            <family val="2"/>
          </rPr>
          <t>vazão da gas (mc/h)</t>
        </r>
        <r>
          <rPr>
            <sz val="8"/>
            <rFont val="Tahoma"/>
            <family val="2"/>
          </rPr>
          <t xml:space="preserve">
</t>
        </r>
      </text>
    </comment>
    <comment ref="B31" authorId="0">
      <text>
        <r>
          <rPr>
            <b/>
            <sz val="8"/>
            <rFont val="Tahoma"/>
            <family val="2"/>
          </rPr>
          <t>temperatura da gas (°C)</t>
        </r>
        <r>
          <rPr>
            <sz val="8"/>
            <rFont val="Tahoma"/>
            <family val="2"/>
          </rPr>
          <t xml:space="preserve">
</t>
        </r>
      </text>
    </comment>
    <comment ref="G31" authorId="0">
      <text>
        <r>
          <rPr>
            <b/>
            <sz val="8"/>
            <rFont val="Tahoma"/>
            <family val="2"/>
          </rPr>
          <t>diametro interno (mm)</t>
        </r>
        <r>
          <rPr>
            <sz val="8"/>
            <rFont val="Tahoma"/>
            <family val="2"/>
          </rPr>
          <t xml:space="preserve">
</t>
        </r>
      </text>
    </comment>
    <comment ref="H31" authorId="0">
      <text>
        <r>
          <rPr>
            <b/>
            <sz val="8"/>
            <rFont val="Tahoma"/>
            <family val="2"/>
          </rPr>
          <t>velocidade (m/s)</t>
        </r>
        <r>
          <rPr>
            <sz val="8"/>
            <rFont val="Tahoma"/>
            <family val="2"/>
          </rPr>
          <t xml:space="preserve">
</t>
        </r>
      </text>
    </comment>
    <comment ref="P31" authorId="0">
      <text>
        <r>
          <rPr>
            <b/>
            <sz val="8"/>
            <rFont val="Tahoma"/>
            <family val="2"/>
          </rPr>
          <t>Comprimento eq. (m)</t>
        </r>
        <r>
          <rPr>
            <sz val="8"/>
            <rFont val="Tahoma"/>
            <family val="2"/>
          </rPr>
          <t xml:space="preserve">
</t>
        </r>
      </text>
    </comment>
    <comment ref="P23" authorId="0">
      <text>
        <r>
          <rPr>
            <b/>
            <sz val="8"/>
            <rFont val="Tahoma"/>
            <family val="2"/>
          </rPr>
          <t>Insira o número de conexões</t>
        </r>
        <r>
          <rPr>
            <sz val="8"/>
            <rFont val="Tahoma"/>
            <family val="2"/>
          </rPr>
          <t xml:space="preserve">
</t>
        </r>
      </text>
    </comment>
    <comment ref="P25" authorId="0">
      <text>
        <r>
          <rPr>
            <b/>
            <sz val="8"/>
            <rFont val="Tahoma"/>
            <family val="2"/>
          </rPr>
          <t>Insira o número de conexões</t>
        </r>
        <r>
          <rPr>
            <sz val="8"/>
            <rFont val="Tahoma"/>
            <family val="2"/>
          </rPr>
          <t xml:space="preserve">
</t>
        </r>
      </text>
    </comment>
    <comment ref="P27" authorId="0">
      <text>
        <r>
          <rPr>
            <b/>
            <sz val="8"/>
            <rFont val="Tahoma"/>
            <family val="2"/>
          </rPr>
          <t>Insira o número de conexões</t>
        </r>
        <r>
          <rPr>
            <sz val="8"/>
            <rFont val="Tahoma"/>
            <family val="2"/>
          </rPr>
          <t xml:space="preserve">
</t>
        </r>
      </text>
    </comment>
    <comment ref="P29" authorId="0">
      <text>
        <r>
          <rPr>
            <b/>
            <sz val="8"/>
            <rFont val="Tahoma"/>
            <family val="2"/>
          </rPr>
          <t>Insira o número de conexões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<sst xmlns="http://schemas.openxmlformats.org/spreadsheetml/2006/main" count="73" uniqueCount="63">
  <si>
    <t>t (°C)</t>
  </si>
  <si>
    <t>d (Kg/m^3)</t>
  </si>
  <si>
    <t>v cin (m^2/s)</t>
  </si>
  <si>
    <t>G (kg/h)</t>
  </si>
  <si>
    <t>di(mm)</t>
  </si>
  <si>
    <t>vel (m/s)</t>
  </si>
  <si>
    <t>Reynolds</t>
  </si>
  <si>
    <t>f attrito</t>
  </si>
  <si>
    <t>(mmH2O/m)</t>
  </si>
  <si>
    <t>Dp/m (Pa/m)</t>
  </si>
  <si>
    <t>DN</t>
  </si>
  <si>
    <t>de (mm)</t>
  </si>
  <si>
    <t>Tubo Gerpex Emmeti</t>
  </si>
  <si>
    <t>Scelta</t>
  </si>
  <si>
    <t>Zita</t>
  </si>
  <si>
    <t>Innesto a T</t>
  </si>
  <si>
    <t>A</t>
  </si>
  <si>
    <t>B</t>
  </si>
  <si>
    <t>C</t>
  </si>
  <si>
    <t>D</t>
  </si>
  <si>
    <t>E</t>
  </si>
  <si>
    <t>Comp. eq. (m)</t>
  </si>
  <si>
    <t>Tubo liso (ex.: cobre - alumínio): zona turbulenta de transiçaõ (Re 2.000 - 100.000)</t>
  </si>
  <si>
    <t>Insira o comprimento de tubo (m)</t>
  </si>
  <si>
    <r>
      <t xml:space="preserve">Insira o número de conexões </t>
    </r>
    <r>
      <rPr>
        <b/>
        <sz val="12"/>
        <color indexed="12"/>
        <rFont val="MS Sans Serif"/>
        <family val="2"/>
      </rPr>
      <t>(tipo A)</t>
    </r>
  </si>
  <si>
    <r>
      <t xml:space="preserve">Insira o número de conexões </t>
    </r>
    <r>
      <rPr>
        <b/>
        <sz val="12"/>
        <color indexed="12"/>
        <rFont val="MS Sans Serif"/>
        <family val="2"/>
      </rPr>
      <t>(tipo B)</t>
    </r>
  </si>
  <si>
    <r>
      <t xml:space="preserve">Insira o número de conexões </t>
    </r>
    <r>
      <rPr>
        <b/>
        <sz val="12"/>
        <color indexed="12"/>
        <rFont val="MS Sans Serif"/>
        <family val="2"/>
      </rPr>
      <t>(tipo C)</t>
    </r>
  </si>
  <si>
    <r>
      <t xml:space="preserve">Insira o número de conexões </t>
    </r>
    <r>
      <rPr>
        <b/>
        <sz val="12"/>
        <color indexed="12"/>
        <rFont val="MS Sans Serif"/>
        <family val="2"/>
      </rPr>
      <t>(tipo D)</t>
    </r>
  </si>
  <si>
    <r>
      <t xml:space="preserve">Insira o número de conexões </t>
    </r>
    <r>
      <rPr>
        <b/>
        <sz val="12"/>
        <color indexed="12"/>
        <rFont val="MS Sans Serif"/>
        <family val="2"/>
      </rPr>
      <t>(tipo E)</t>
    </r>
  </si>
  <si>
    <t>di (mm)</t>
  </si>
  <si>
    <t>O programa foi verificado e testado com extremo cuidado por parte da Emmeti com a finalidade de verificar a exatidão dos resultados. Todavia, a responsabilidade final e o bom senso do método de cálculo proposto e dos resultados obtidos são de responsabilidade do usuário.</t>
  </si>
  <si>
    <t>O usuário aceita que em um programa podem acontecer problemas e reconhece que foi previa e especificamente avisado.</t>
  </si>
  <si>
    <t>A Emmeti não será responsável por eventuais danos de qualquer natureza relacionados à utilização do programa.</t>
  </si>
  <si>
    <t xml:space="preserve">A Emmeti reserva-se no direito de efetuar modificações a qualquer momento sem prévio aviso. </t>
  </si>
  <si>
    <t>INFORMAÇÃO SOBRE O PROGRAMA</t>
  </si>
  <si>
    <t>Cálculo de perda de carga de tubo GASPEX e conexões prensar Emmeti</t>
  </si>
  <si>
    <t>Insira a vazão de gas natural (mc/h)</t>
  </si>
  <si>
    <t>Q (mc/h)</t>
  </si>
  <si>
    <t>(mbar/m)</t>
  </si>
  <si>
    <t>d rel</t>
  </si>
  <si>
    <t>SOFTWARE COD. XXXXXXXX REV. 0</t>
  </si>
  <si>
    <t>F</t>
  </si>
  <si>
    <t>Raccordo diritto 2P</t>
  </si>
  <si>
    <t>Raccordo diritto 1P</t>
  </si>
  <si>
    <t>Curva - gomito 2P</t>
  </si>
  <si>
    <t>Curva - gomito 1P</t>
  </si>
  <si>
    <t>G</t>
  </si>
  <si>
    <t>H</t>
  </si>
  <si>
    <t>Innesto a T 1P</t>
  </si>
  <si>
    <t>Incrocio a T 2P</t>
  </si>
  <si>
    <r>
      <t xml:space="preserve">Insira o número de conexões </t>
    </r>
    <r>
      <rPr>
        <b/>
        <sz val="12"/>
        <color indexed="12"/>
        <rFont val="MS Sans Serif"/>
        <family val="2"/>
      </rPr>
      <t>(tipo F)</t>
    </r>
  </si>
  <si>
    <r>
      <t xml:space="preserve">Insira o número de conexões </t>
    </r>
    <r>
      <rPr>
        <b/>
        <sz val="12"/>
        <color indexed="12"/>
        <rFont val="MS Sans Serif"/>
        <family val="2"/>
      </rPr>
      <t>(tipo G)</t>
    </r>
  </si>
  <si>
    <t>Dp (mbar)</t>
  </si>
  <si>
    <t>I</t>
  </si>
  <si>
    <t>Deviazione 90° 2P</t>
  </si>
  <si>
    <t>Deviazione 90° 1P</t>
  </si>
  <si>
    <r>
      <t xml:space="preserve">Insira o número de conexões </t>
    </r>
    <r>
      <rPr>
        <b/>
        <sz val="12"/>
        <color indexed="12"/>
        <rFont val="MS Sans Serif"/>
        <family val="2"/>
      </rPr>
      <t>(tipo H)</t>
    </r>
  </si>
  <si>
    <r>
      <t xml:space="preserve">Insira o número de conexões </t>
    </r>
    <r>
      <rPr>
        <b/>
        <sz val="12"/>
        <color indexed="12"/>
        <rFont val="MS Sans Serif"/>
        <family val="2"/>
      </rPr>
      <t>(tipo I)</t>
    </r>
  </si>
  <si>
    <t>Temperatura da gas (°C)</t>
  </si>
  <si>
    <t>Diâmetro do tubo de Alumínio GASPEX (DN)</t>
  </si>
  <si>
    <t>c maggior</t>
  </si>
  <si>
    <t>mbar/m</t>
  </si>
  <si>
    <t>30.12.2010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</si>
</sst>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€ &quot;\ #,##0;\-&quot;€ &quot;\ #,##0"/>
    <numFmt numFmtId="177" formatCode="&quot;€ &quot;\ #,##0;[Red]\-&quot;€ &quot;\ #,##0"/>
    <numFmt numFmtId="178" formatCode="&quot;€ &quot;\ #,##0.00;\-&quot;€ &quot;\ #,##0.00"/>
    <numFmt numFmtId="179" formatCode="&quot;€ &quot;\ #,##0.00;[Red]\-&quot;€ &quot;\ #,##0.00"/>
    <numFmt numFmtId="180" formatCode="_-&quot;€ &quot;\ * #,##0_-;\-&quot;€ &quot;\ * #,##0_-;_-&quot;€ &quot;\ * &quot;-&quot;_-;_-@_-"/>
    <numFmt numFmtId="181" formatCode="_-&quot;€ &quot;\ * #,##0.00_-;\-&quot;€ &quot;\ * #,##0.00_-;_-&quot;€ &quot;\ * &quot;-&quot;??_-;_-@_-"/>
    <numFmt numFmtId="182" formatCode="\ #,##0;\-\ #,##0"/>
    <numFmt numFmtId="183" formatCode="#,##0.00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0.000"/>
    <numFmt numFmtId="189" formatCode="0.0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MS Sans Serif"/>
      <family val="2"/>
    </font>
    <font>
      <b/>
      <sz val="12"/>
      <name val="MS Sans Serif"/>
      <family val="2"/>
    </font>
    <font>
      <sz val="12"/>
      <color indexed="10"/>
      <name val="MS Sans Serif"/>
      <family val="2"/>
    </font>
    <font>
      <sz val="12"/>
      <color indexed="12"/>
      <name val="MS Sans Serif"/>
      <family val="2"/>
    </font>
    <font>
      <sz val="12"/>
      <color indexed="9"/>
      <name val="MS Sans Serif"/>
      <family val="2"/>
    </font>
    <font>
      <b/>
      <sz val="12"/>
      <color indexed="10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2"/>
      <color indexed="12"/>
      <name val="MS Sans Serif"/>
      <family val="2"/>
    </font>
    <font>
      <sz val="8"/>
      <name val="MS Sans Serif"/>
      <family val="2"/>
    </font>
    <font>
      <b/>
      <sz val="11"/>
      <name val="MS Sans Serif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1" applyFont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0" fontId="39" fillId="22" borderId="3" applyNumberFormat="0" applyAlignment="0" applyProtection="0"/>
    <xf numFmtId="0" fontId="40" fillId="0" borderId="4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2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</cellStyleXfs>
  <cellXfs count="88"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applyProtection="1" quotePrefix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4" borderId="11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33" borderId="12" xfId="0" applyFont="1" applyFill="1" applyBorder="1" applyAlignment="1" applyProtection="1">
      <alignment/>
      <protection hidden="1"/>
    </xf>
    <xf numFmtId="0" fontId="4" fillId="0" borderId="0" xfId="0" applyFont="1" applyBorder="1" applyAlignment="1" applyProtection="1" quotePrefix="1">
      <alignment horizontal="left"/>
      <protection hidden="1"/>
    </xf>
    <xf numFmtId="0" fontId="5" fillId="34" borderId="13" xfId="0" applyFont="1" applyFill="1" applyBorder="1" applyAlignment="1" applyProtection="1">
      <alignment horizontal="left"/>
      <protection hidden="1"/>
    </xf>
    <xf numFmtId="0" fontId="4" fillId="34" borderId="12" xfId="0" applyFont="1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Border="1" applyAlignment="1" applyProtection="1" quotePrefix="1">
      <alignment horizontal="left"/>
      <protection hidden="1"/>
    </xf>
    <xf numFmtId="0" fontId="5" fillId="0" borderId="0" xfId="0" applyFont="1" applyBorder="1" applyAlignment="1" applyProtection="1" quotePrefix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5" fillId="35" borderId="14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 locked="0"/>
    </xf>
    <xf numFmtId="0" fontId="9" fillId="0" borderId="0" xfId="0" applyFont="1" applyFill="1" applyBorder="1" applyAlignment="1" applyProtection="1">
      <alignment horizontal="center"/>
      <protection hidden="1" locked="0"/>
    </xf>
    <xf numFmtId="183" fontId="4" fillId="0" borderId="0" xfId="0" applyNumberFormat="1" applyFont="1" applyBorder="1" applyAlignment="1" applyProtection="1">
      <alignment horizontal="center"/>
      <protection hidden="1"/>
    </xf>
    <xf numFmtId="183" fontId="7" fillId="0" borderId="0" xfId="0" applyNumberFormat="1" applyFont="1" applyBorder="1" applyAlignment="1" applyProtection="1">
      <alignment horizontal="center"/>
      <protection hidden="1"/>
    </xf>
    <xf numFmtId="0" fontId="5" fillId="35" borderId="15" xfId="0" applyFont="1" applyFill="1" applyBorder="1" applyAlignment="1" applyProtection="1" quotePrefix="1">
      <alignment horizontal="center"/>
      <protection hidden="1"/>
    </xf>
    <xf numFmtId="0" fontId="5" fillId="35" borderId="16" xfId="0" applyFont="1" applyFill="1" applyBorder="1" applyAlignment="1" applyProtection="1" quotePrefix="1">
      <alignment horizontal="center"/>
      <protection hidden="1"/>
    </xf>
    <xf numFmtId="0" fontId="5" fillId="36" borderId="15" xfId="0" applyFont="1" applyFill="1" applyBorder="1" applyAlignment="1" applyProtection="1" quotePrefix="1">
      <alignment horizontal="center"/>
      <protection hidden="1"/>
    </xf>
    <xf numFmtId="0" fontId="5" fillId="35" borderId="15" xfId="0" applyFont="1" applyFill="1" applyBorder="1" applyAlignment="1" applyProtection="1">
      <alignment horizontal="center"/>
      <protection hidden="1"/>
    </xf>
    <xf numFmtId="0" fontId="5" fillId="36" borderId="15" xfId="0" applyFont="1" applyFill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0" fontId="4" fillId="0" borderId="14" xfId="0" applyFont="1" applyBorder="1" applyAlignment="1" applyProtection="1" quotePrefix="1">
      <alignment horizontal="center"/>
      <protection hidden="1"/>
    </xf>
    <xf numFmtId="0" fontId="4" fillId="0" borderId="14" xfId="0" applyFont="1" applyBorder="1" applyAlignment="1" applyProtection="1">
      <alignment horizontal="center"/>
      <protection hidden="1"/>
    </xf>
    <xf numFmtId="183" fontId="4" fillId="0" borderId="14" xfId="0" applyNumberFormat="1" applyFont="1" applyBorder="1" applyAlignment="1" applyProtection="1">
      <alignment horizontal="center"/>
      <protection hidden="1"/>
    </xf>
    <xf numFmtId="183" fontId="7" fillId="0" borderId="14" xfId="0" applyNumberFormat="1" applyFont="1" applyBorder="1" applyAlignment="1" applyProtection="1">
      <alignment horizontal="center"/>
      <protection hidden="1"/>
    </xf>
    <xf numFmtId="4" fontId="9" fillId="0" borderId="14" xfId="0" applyNumberFormat="1" applyFont="1" applyBorder="1" applyAlignment="1" applyProtection="1">
      <alignment horizontal="center"/>
      <protection hidden="1"/>
    </xf>
    <xf numFmtId="183" fontId="5" fillId="0" borderId="14" xfId="0" applyNumberFormat="1" applyFont="1" applyBorder="1" applyAlignment="1" applyProtection="1">
      <alignment horizontal="center"/>
      <protection hidden="1"/>
    </xf>
    <xf numFmtId="183" fontId="14" fillId="0" borderId="14" xfId="0" applyNumberFormat="1" applyFont="1" applyBorder="1" applyAlignment="1" applyProtection="1">
      <alignment horizontal="center"/>
      <protection hidden="1"/>
    </xf>
    <xf numFmtId="4" fontId="5" fillId="0" borderId="14" xfId="0" applyNumberFormat="1" applyFont="1" applyBorder="1" applyAlignment="1" applyProtection="1">
      <alignment horizontal="center"/>
      <protection hidden="1"/>
    </xf>
    <xf numFmtId="0" fontId="4" fillId="33" borderId="12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5" fillId="37" borderId="13" xfId="0" applyFont="1" applyFill="1" applyBorder="1" applyAlignment="1" applyProtection="1">
      <alignment horizontal="left"/>
      <protection hidden="1"/>
    </xf>
    <xf numFmtId="0" fontId="4" fillId="37" borderId="12" xfId="0" applyFont="1" applyFill="1" applyBorder="1" applyAlignment="1" applyProtection="1">
      <alignment horizontal="center"/>
      <protection hidden="1"/>
    </xf>
    <xf numFmtId="0" fontId="9" fillId="38" borderId="14" xfId="0" applyFont="1" applyFill="1" applyBorder="1" applyAlignment="1" applyProtection="1">
      <alignment horizontal="center"/>
      <protection hidden="1" locked="0"/>
    </xf>
    <xf numFmtId="0" fontId="14" fillId="0" borderId="14" xfId="0" applyFont="1" applyBorder="1" applyAlignment="1" applyProtection="1">
      <alignment horizontal="center"/>
      <protection hidden="1"/>
    </xf>
    <xf numFmtId="0" fontId="14" fillId="0" borderId="11" xfId="0" applyFont="1" applyBorder="1" applyAlignment="1" applyProtection="1">
      <alignment horizontal="center"/>
      <protection hidden="1"/>
    </xf>
    <xf numFmtId="0" fontId="6" fillId="0" borderId="17" xfId="0" applyFont="1" applyBorder="1" applyAlignment="1" applyProtection="1">
      <alignment horizontal="center"/>
      <protection hidden="1"/>
    </xf>
    <xf numFmtId="0" fontId="14" fillId="0" borderId="11" xfId="0" applyFont="1" applyBorder="1" applyAlignment="1" applyProtection="1" quotePrefix="1">
      <alignment horizontal="center"/>
      <protection hidden="1"/>
    </xf>
    <xf numFmtId="0" fontId="14" fillId="0" borderId="13" xfId="0" applyFont="1" applyBorder="1" applyAlignment="1" applyProtection="1">
      <alignment horizontal="center"/>
      <protection hidden="1"/>
    </xf>
    <xf numFmtId="183" fontId="4" fillId="0" borderId="17" xfId="0" applyNumberFormat="1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/>
      <protection hidden="1"/>
    </xf>
    <xf numFmtId="0" fontId="4" fillId="0" borderId="18" xfId="0" applyFont="1" applyBorder="1" applyAlignment="1" applyProtection="1">
      <alignment/>
      <protection hidden="1"/>
    </xf>
    <xf numFmtId="0" fontId="14" fillId="39" borderId="14" xfId="0" applyFont="1" applyFill="1" applyBorder="1" applyAlignment="1" applyProtection="1">
      <alignment horizontal="center"/>
      <protection hidden="1" locked="0"/>
    </xf>
    <xf numFmtId="0" fontId="4" fillId="0" borderId="18" xfId="0" applyFont="1" applyBorder="1" applyAlignment="1" applyProtection="1">
      <alignment horizontal="center"/>
      <protection hidden="1"/>
    </xf>
    <xf numFmtId="0" fontId="1" fillId="0" borderId="14" xfId="0" applyFont="1" applyBorder="1" applyAlignment="1">
      <alignment horizontal="center"/>
    </xf>
    <xf numFmtId="0" fontId="4" fillId="0" borderId="0" xfId="0" applyFont="1" applyBorder="1" applyAlignment="1" applyProtection="1">
      <alignment horizontal="left"/>
      <protection hidden="1"/>
    </xf>
    <xf numFmtId="0" fontId="16" fillId="33" borderId="13" xfId="0" applyFont="1" applyFill="1" applyBorder="1" applyAlignment="1" applyProtection="1">
      <alignment/>
      <protection hidden="1"/>
    </xf>
    <xf numFmtId="188" fontId="4" fillId="0" borderId="14" xfId="0" applyNumberFormat="1" applyFont="1" applyBorder="1" applyAlignment="1" applyProtection="1">
      <alignment horizontal="center"/>
      <protection hidden="1"/>
    </xf>
    <xf numFmtId="188" fontId="4" fillId="40" borderId="14" xfId="0" applyNumberFormat="1" applyFont="1" applyFill="1" applyBorder="1" applyAlignment="1" applyProtection="1">
      <alignment horizontal="center"/>
      <protection hidden="1"/>
    </xf>
    <xf numFmtId="0" fontId="17" fillId="0" borderId="14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4" xfId="0" applyFont="1" applyBorder="1" applyAlignment="1">
      <alignment horizontal="justify" vertical="center" wrapText="1"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8" fillId="41" borderId="18" xfId="0" applyFont="1" applyFill="1" applyBorder="1" applyAlignment="1" applyProtection="1">
      <alignment horizontal="center"/>
      <protection/>
    </xf>
    <xf numFmtId="0" fontId="8" fillId="41" borderId="18" xfId="0" applyFont="1" applyFill="1" applyBorder="1" applyAlignment="1" applyProtection="1" quotePrefix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/>
      <protection/>
    </xf>
    <xf numFmtId="0" fontId="5" fillId="34" borderId="14" xfId="0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/>
      <protection/>
    </xf>
    <xf numFmtId="189" fontId="4" fillId="0" borderId="14" xfId="0" applyNumberFormat="1" applyFont="1" applyFill="1" applyBorder="1" applyAlignment="1" applyProtection="1">
      <alignment horizontal="center"/>
      <protection/>
    </xf>
    <xf numFmtId="189" fontId="4" fillId="0" borderId="14" xfId="0" applyNumberFormat="1" applyFont="1" applyBorder="1" applyAlignment="1" applyProtection="1">
      <alignment horizontal="center"/>
      <protection/>
    </xf>
    <xf numFmtId="0" fontId="5" fillId="42" borderId="13" xfId="0" applyFont="1" applyFill="1" applyBorder="1" applyAlignment="1" applyProtection="1">
      <alignment horizontal="left"/>
      <protection hidden="1"/>
    </xf>
    <xf numFmtId="0" fontId="4" fillId="42" borderId="12" xfId="0" applyFont="1" applyFill="1" applyBorder="1" applyAlignment="1" applyProtection="1">
      <alignment horizontal="center"/>
      <protection hidden="1"/>
    </xf>
    <xf numFmtId="0" fontId="4" fillId="42" borderId="11" xfId="0" applyFont="1" applyFill="1" applyBorder="1" applyAlignment="1" applyProtection="1">
      <alignment horizontal="center"/>
      <protection hidden="1"/>
    </xf>
    <xf numFmtId="0" fontId="6" fillId="0" borderId="14" xfId="0" applyFont="1" applyBorder="1" applyAlignment="1" applyProtection="1" quotePrefix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0" fontId="0" fillId="0" borderId="0" xfId="0" applyFont="1" applyBorder="1" applyAlignment="1" quotePrefix="1">
      <alignment/>
    </xf>
    <xf numFmtId="0" fontId="9" fillId="42" borderId="14" xfId="0" applyFont="1" applyFill="1" applyBorder="1" applyAlignment="1" applyProtection="1">
      <alignment horizont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png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35</xdr:row>
      <xdr:rowOff>66675</xdr:rowOff>
    </xdr:from>
    <xdr:to>
      <xdr:col>0</xdr:col>
      <xdr:colOff>1095375</xdr:colOff>
      <xdr:row>38</xdr:row>
      <xdr:rowOff>28575</xdr:rowOff>
    </xdr:to>
    <xdr:pic>
      <xdr:nvPicPr>
        <xdr:cNvPr id="1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838700"/>
          <a:ext cx="1019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39</xdr:row>
      <xdr:rowOff>0</xdr:rowOff>
    </xdr:from>
    <xdr:to>
      <xdr:col>0</xdr:col>
      <xdr:colOff>1066800</xdr:colOff>
      <xdr:row>41</xdr:row>
      <xdr:rowOff>47625</xdr:rowOff>
    </xdr:to>
    <xdr:pic>
      <xdr:nvPicPr>
        <xdr:cNvPr id="2" name="Picture 1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5572125"/>
          <a:ext cx="1009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35</xdr:row>
      <xdr:rowOff>95250</xdr:rowOff>
    </xdr:from>
    <xdr:to>
      <xdr:col>1</xdr:col>
      <xdr:colOff>1038225</xdr:colOff>
      <xdr:row>38</xdr:row>
      <xdr:rowOff>0</xdr:rowOff>
    </xdr:to>
    <xdr:pic>
      <xdr:nvPicPr>
        <xdr:cNvPr id="3" name="Picture 1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1100" y="4867275"/>
          <a:ext cx="971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38</xdr:row>
      <xdr:rowOff>171450</xdr:rowOff>
    </xdr:from>
    <xdr:to>
      <xdr:col>1</xdr:col>
      <xdr:colOff>1047750</xdr:colOff>
      <xdr:row>41</xdr:row>
      <xdr:rowOff>171450</xdr:rowOff>
    </xdr:to>
    <xdr:pic>
      <xdr:nvPicPr>
        <xdr:cNvPr id="4" name="Picture 1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71575" y="5543550"/>
          <a:ext cx="990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42</xdr:row>
      <xdr:rowOff>95250</xdr:rowOff>
    </xdr:from>
    <xdr:to>
      <xdr:col>1</xdr:col>
      <xdr:colOff>971550</xdr:colOff>
      <xdr:row>45</xdr:row>
      <xdr:rowOff>114300</xdr:rowOff>
    </xdr:to>
    <xdr:pic>
      <xdr:nvPicPr>
        <xdr:cNvPr id="5" name="Picture 1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6267450"/>
          <a:ext cx="923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35</xdr:row>
      <xdr:rowOff>123825</xdr:rowOff>
    </xdr:from>
    <xdr:to>
      <xdr:col>6</xdr:col>
      <xdr:colOff>1038225</xdr:colOff>
      <xdr:row>39</xdr:row>
      <xdr:rowOff>190500</xdr:rowOff>
    </xdr:to>
    <xdr:pic>
      <xdr:nvPicPr>
        <xdr:cNvPr id="6" name="Picture 1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86000" y="4895850"/>
          <a:ext cx="9810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35</xdr:row>
      <xdr:rowOff>123825</xdr:rowOff>
    </xdr:from>
    <xdr:to>
      <xdr:col>7</xdr:col>
      <xdr:colOff>962025</xdr:colOff>
      <xdr:row>39</xdr:row>
      <xdr:rowOff>47625</xdr:rowOff>
    </xdr:to>
    <xdr:pic>
      <xdr:nvPicPr>
        <xdr:cNvPr id="7" name="Picture 16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81375" y="4895850"/>
          <a:ext cx="923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40</xdr:row>
      <xdr:rowOff>19050</xdr:rowOff>
    </xdr:from>
    <xdr:to>
      <xdr:col>7</xdr:col>
      <xdr:colOff>962025</xdr:colOff>
      <xdr:row>43</xdr:row>
      <xdr:rowOff>171450</xdr:rowOff>
    </xdr:to>
    <xdr:pic>
      <xdr:nvPicPr>
        <xdr:cNvPr id="8" name="Picture 16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29000" y="5791200"/>
          <a:ext cx="876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44</xdr:row>
      <xdr:rowOff>66675</xdr:rowOff>
    </xdr:from>
    <xdr:to>
      <xdr:col>7</xdr:col>
      <xdr:colOff>981075</xdr:colOff>
      <xdr:row>48</xdr:row>
      <xdr:rowOff>76200</xdr:rowOff>
    </xdr:to>
    <xdr:pic>
      <xdr:nvPicPr>
        <xdr:cNvPr id="9" name="Picture 16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00425" y="6638925"/>
          <a:ext cx="9239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114300</xdr:colOff>
      <xdr:row>36</xdr:row>
      <xdr:rowOff>152400</xdr:rowOff>
    </xdr:from>
    <xdr:to>
      <xdr:col>15</xdr:col>
      <xdr:colOff>1104900</xdr:colOff>
      <xdr:row>40</xdr:row>
      <xdr:rowOff>76200</xdr:rowOff>
    </xdr:to>
    <xdr:pic>
      <xdr:nvPicPr>
        <xdr:cNvPr id="10" name="Picture 2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72000" y="5124450"/>
          <a:ext cx="990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41</xdr:row>
      <xdr:rowOff>66675</xdr:rowOff>
    </xdr:from>
    <xdr:to>
      <xdr:col>15</xdr:col>
      <xdr:colOff>1076325</xdr:colOff>
      <xdr:row>45</xdr:row>
      <xdr:rowOff>38100</xdr:rowOff>
    </xdr:to>
    <xdr:pic>
      <xdr:nvPicPr>
        <xdr:cNvPr id="11" name="Picture 2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514850" y="6038850"/>
          <a:ext cx="1019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37</xdr:row>
      <xdr:rowOff>0</xdr:rowOff>
    </xdr:from>
    <xdr:to>
      <xdr:col>16</xdr:col>
      <xdr:colOff>990600</xdr:colOff>
      <xdr:row>40</xdr:row>
      <xdr:rowOff>57150</xdr:rowOff>
    </xdr:to>
    <xdr:pic>
      <xdr:nvPicPr>
        <xdr:cNvPr id="12" name="Picture 2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619750" y="5172075"/>
          <a:ext cx="942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42</xdr:row>
      <xdr:rowOff>9525</xdr:rowOff>
    </xdr:from>
    <xdr:to>
      <xdr:col>16</xdr:col>
      <xdr:colOff>1009650</xdr:colOff>
      <xdr:row>45</xdr:row>
      <xdr:rowOff>9525</xdr:rowOff>
    </xdr:to>
    <xdr:pic>
      <xdr:nvPicPr>
        <xdr:cNvPr id="13" name="Picture 2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591175" y="6181725"/>
          <a:ext cx="990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38</xdr:row>
      <xdr:rowOff>142875</xdr:rowOff>
    </xdr:from>
    <xdr:to>
      <xdr:col>17</xdr:col>
      <xdr:colOff>1104900</xdr:colOff>
      <xdr:row>42</xdr:row>
      <xdr:rowOff>114300</xdr:rowOff>
    </xdr:to>
    <xdr:pic>
      <xdr:nvPicPr>
        <xdr:cNvPr id="14" name="Picture 2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772275" y="5514975"/>
          <a:ext cx="1019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114300</xdr:colOff>
      <xdr:row>43</xdr:row>
      <xdr:rowOff>114300</xdr:rowOff>
    </xdr:from>
    <xdr:to>
      <xdr:col>17</xdr:col>
      <xdr:colOff>1095375</xdr:colOff>
      <xdr:row>47</xdr:row>
      <xdr:rowOff>0</xdr:rowOff>
    </xdr:to>
    <xdr:pic>
      <xdr:nvPicPr>
        <xdr:cNvPr id="15" name="Picture 2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800850" y="6486525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47</xdr:row>
      <xdr:rowOff>66675</xdr:rowOff>
    </xdr:from>
    <xdr:to>
      <xdr:col>17</xdr:col>
      <xdr:colOff>1057275</xdr:colOff>
      <xdr:row>50</xdr:row>
      <xdr:rowOff>95250</xdr:rowOff>
    </xdr:to>
    <xdr:pic>
      <xdr:nvPicPr>
        <xdr:cNvPr id="16" name="Picture 2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715125" y="7239000"/>
          <a:ext cx="1028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600075</xdr:colOff>
      <xdr:row>35</xdr:row>
      <xdr:rowOff>171450</xdr:rowOff>
    </xdr:from>
    <xdr:to>
      <xdr:col>15</xdr:col>
      <xdr:colOff>609600</xdr:colOff>
      <xdr:row>39</xdr:row>
      <xdr:rowOff>19050</xdr:rowOff>
    </xdr:to>
    <xdr:sp>
      <xdr:nvSpPr>
        <xdr:cNvPr id="17" name="Line 30"/>
        <xdr:cNvSpPr>
          <a:spLocks/>
        </xdr:cNvSpPr>
      </xdr:nvSpPr>
      <xdr:spPr>
        <a:xfrm flipH="1" flipV="1">
          <a:off x="5057775" y="4943475"/>
          <a:ext cx="9525" cy="6477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15</xdr:col>
      <xdr:colOff>561975</xdr:colOff>
      <xdr:row>40</xdr:row>
      <xdr:rowOff>171450</xdr:rowOff>
    </xdr:from>
    <xdr:to>
      <xdr:col>15</xdr:col>
      <xdr:colOff>571500</xdr:colOff>
      <xdr:row>43</xdr:row>
      <xdr:rowOff>171450</xdr:rowOff>
    </xdr:to>
    <xdr:sp>
      <xdr:nvSpPr>
        <xdr:cNvPr id="18" name="Line 30"/>
        <xdr:cNvSpPr>
          <a:spLocks/>
        </xdr:cNvSpPr>
      </xdr:nvSpPr>
      <xdr:spPr>
        <a:xfrm flipH="1" flipV="1">
          <a:off x="5019675" y="5943600"/>
          <a:ext cx="9525" cy="6000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17</xdr:col>
      <xdr:colOff>133350</xdr:colOff>
      <xdr:row>34</xdr:row>
      <xdr:rowOff>142875</xdr:rowOff>
    </xdr:from>
    <xdr:to>
      <xdr:col>17</xdr:col>
      <xdr:colOff>1047750</xdr:colOff>
      <xdr:row>38</xdr:row>
      <xdr:rowOff>9525</xdr:rowOff>
    </xdr:to>
    <xdr:pic>
      <xdr:nvPicPr>
        <xdr:cNvPr id="19" name="Picture 2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819900" y="4714875"/>
          <a:ext cx="914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285750</xdr:colOff>
      <xdr:row>36</xdr:row>
      <xdr:rowOff>95250</xdr:rowOff>
    </xdr:from>
    <xdr:to>
      <xdr:col>17</xdr:col>
      <xdr:colOff>942975</xdr:colOff>
      <xdr:row>37</xdr:row>
      <xdr:rowOff>57150</xdr:rowOff>
    </xdr:to>
    <xdr:sp>
      <xdr:nvSpPr>
        <xdr:cNvPr id="20" name="Line 35"/>
        <xdr:cNvSpPr>
          <a:spLocks/>
        </xdr:cNvSpPr>
      </xdr:nvSpPr>
      <xdr:spPr>
        <a:xfrm flipH="1">
          <a:off x="6972300" y="5067300"/>
          <a:ext cx="657225" cy="1619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17</xdr:col>
      <xdr:colOff>247650</xdr:colOff>
      <xdr:row>48</xdr:row>
      <xdr:rowOff>142875</xdr:rowOff>
    </xdr:from>
    <xdr:to>
      <xdr:col>17</xdr:col>
      <xdr:colOff>904875</xdr:colOff>
      <xdr:row>49</xdr:row>
      <xdr:rowOff>104775</xdr:rowOff>
    </xdr:to>
    <xdr:sp>
      <xdr:nvSpPr>
        <xdr:cNvPr id="21" name="Line 35"/>
        <xdr:cNvSpPr>
          <a:spLocks/>
        </xdr:cNvSpPr>
      </xdr:nvSpPr>
      <xdr:spPr>
        <a:xfrm flipH="1">
          <a:off x="6934200" y="7515225"/>
          <a:ext cx="657225" cy="1619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17</xdr:col>
      <xdr:colOff>276225</xdr:colOff>
      <xdr:row>45</xdr:row>
      <xdr:rowOff>19050</xdr:rowOff>
    </xdr:from>
    <xdr:to>
      <xdr:col>17</xdr:col>
      <xdr:colOff>933450</xdr:colOff>
      <xdr:row>45</xdr:row>
      <xdr:rowOff>180975</xdr:rowOff>
    </xdr:to>
    <xdr:sp>
      <xdr:nvSpPr>
        <xdr:cNvPr id="22" name="Line 35"/>
        <xdr:cNvSpPr>
          <a:spLocks/>
        </xdr:cNvSpPr>
      </xdr:nvSpPr>
      <xdr:spPr>
        <a:xfrm flipH="1">
          <a:off x="6962775" y="6791325"/>
          <a:ext cx="657225" cy="1619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17</xdr:col>
      <xdr:colOff>295275</xdr:colOff>
      <xdr:row>40</xdr:row>
      <xdr:rowOff>171450</xdr:rowOff>
    </xdr:from>
    <xdr:to>
      <xdr:col>17</xdr:col>
      <xdr:colOff>952500</xdr:colOff>
      <xdr:row>41</xdr:row>
      <xdr:rowOff>133350</xdr:rowOff>
    </xdr:to>
    <xdr:sp>
      <xdr:nvSpPr>
        <xdr:cNvPr id="23" name="Line 35"/>
        <xdr:cNvSpPr>
          <a:spLocks/>
        </xdr:cNvSpPr>
      </xdr:nvSpPr>
      <xdr:spPr>
        <a:xfrm flipH="1">
          <a:off x="6981825" y="5943600"/>
          <a:ext cx="657225" cy="1619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15</xdr:col>
      <xdr:colOff>590550</xdr:colOff>
      <xdr:row>38</xdr:row>
      <xdr:rowOff>104775</xdr:rowOff>
    </xdr:from>
    <xdr:to>
      <xdr:col>15</xdr:col>
      <xdr:colOff>1095375</xdr:colOff>
      <xdr:row>39</xdr:row>
      <xdr:rowOff>9525</xdr:rowOff>
    </xdr:to>
    <xdr:sp>
      <xdr:nvSpPr>
        <xdr:cNvPr id="24" name="Line 30"/>
        <xdr:cNvSpPr>
          <a:spLocks/>
        </xdr:cNvSpPr>
      </xdr:nvSpPr>
      <xdr:spPr>
        <a:xfrm flipH="1">
          <a:off x="5048250" y="5476875"/>
          <a:ext cx="504825" cy="104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15</xdr:col>
      <xdr:colOff>571500</xdr:colOff>
      <xdr:row>43</xdr:row>
      <xdr:rowOff>57150</xdr:rowOff>
    </xdr:from>
    <xdr:to>
      <xdr:col>15</xdr:col>
      <xdr:colOff>1076325</xdr:colOff>
      <xdr:row>43</xdr:row>
      <xdr:rowOff>161925</xdr:rowOff>
    </xdr:to>
    <xdr:sp>
      <xdr:nvSpPr>
        <xdr:cNvPr id="25" name="Line 30"/>
        <xdr:cNvSpPr>
          <a:spLocks/>
        </xdr:cNvSpPr>
      </xdr:nvSpPr>
      <xdr:spPr>
        <a:xfrm flipH="1">
          <a:off x="5029200" y="6429375"/>
          <a:ext cx="504825" cy="104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16</xdr:col>
      <xdr:colOff>485775</xdr:colOff>
      <xdr:row>40</xdr:row>
      <xdr:rowOff>114300</xdr:rowOff>
    </xdr:from>
    <xdr:to>
      <xdr:col>16</xdr:col>
      <xdr:colOff>495300</xdr:colOff>
      <xdr:row>43</xdr:row>
      <xdr:rowOff>161925</xdr:rowOff>
    </xdr:to>
    <xdr:sp>
      <xdr:nvSpPr>
        <xdr:cNvPr id="26" name="Line 30"/>
        <xdr:cNvSpPr>
          <a:spLocks/>
        </xdr:cNvSpPr>
      </xdr:nvSpPr>
      <xdr:spPr>
        <a:xfrm flipH="1" flipV="1">
          <a:off x="6057900" y="5886450"/>
          <a:ext cx="9525" cy="6477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16</xdr:col>
      <xdr:colOff>476250</xdr:colOff>
      <xdr:row>43</xdr:row>
      <xdr:rowOff>47625</xdr:rowOff>
    </xdr:from>
    <xdr:to>
      <xdr:col>16</xdr:col>
      <xdr:colOff>981075</xdr:colOff>
      <xdr:row>43</xdr:row>
      <xdr:rowOff>152400</xdr:rowOff>
    </xdr:to>
    <xdr:sp>
      <xdr:nvSpPr>
        <xdr:cNvPr id="27" name="Line 30"/>
        <xdr:cNvSpPr>
          <a:spLocks/>
        </xdr:cNvSpPr>
      </xdr:nvSpPr>
      <xdr:spPr>
        <a:xfrm flipH="1">
          <a:off x="6048375" y="6419850"/>
          <a:ext cx="504825" cy="104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16</xdr:col>
      <xdr:colOff>495300</xdr:colOff>
      <xdr:row>35</xdr:row>
      <xdr:rowOff>95250</xdr:rowOff>
    </xdr:from>
    <xdr:to>
      <xdr:col>16</xdr:col>
      <xdr:colOff>504825</xdr:colOff>
      <xdr:row>38</xdr:row>
      <xdr:rowOff>142875</xdr:rowOff>
    </xdr:to>
    <xdr:sp>
      <xdr:nvSpPr>
        <xdr:cNvPr id="28" name="Line 30"/>
        <xdr:cNvSpPr>
          <a:spLocks/>
        </xdr:cNvSpPr>
      </xdr:nvSpPr>
      <xdr:spPr>
        <a:xfrm flipH="1" flipV="1">
          <a:off x="6067425" y="4867275"/>
          <a:ext cx="9525" cy="6477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16</xdr:col>
      <xdr:colOff>485775</xdr:colOff>
      <xdr:row>38</xdr:row>
      <xdr:rowOff>28575</xdr:rowOff>
    </xdr:from>
    <xdr:to>
      <xdr:col>16</xdr:col>
      <xdr:colOff>990600</xdr:colOff>
      <xdr:row>38</xdr:row>
      <xdr:rowOff>133350</xdr:rowOff>
    </xdr:to>
    <xdr:sp>
      <xdr:nvSpPr>
        <xdr:cNvPr id="29" name="Line 30"/>
        <xdr:cNvSpPr>
          <a:spLocks/>
        </xdr:cNvSpPr>
      </xdr:nvSpPr>
      <xdr:spPr>
        <a:xfrm flipH="1">
          <a:off x="6057900" y="5400675"/>
          <a:ext cx="504825" cy="104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19</xdr:col>
      <xdr:colOff>47625</xdr:colOff>
      <xdr:row>37</xdr:row>
      <xdr:rowOff>0</xdr:rowOff>
    </xdr:from>
    <xdr:to>
      <xdr:col>19</xdr:col>
      <xdr:colOff>990600</xdr:colOff>
      <xdr:row>40</xdr:row>
      <xdr:rowOff>57150</xdr:rowOff>
    </xdr:to>
    <xdr:pic>
      <xdr:nvPicPr>
        <xdr:cNvPr id="30" name="Picture 2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963025" y="5172075"/>
          <a:ext cx="942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42</xdr:row>
      <xdr:rowOff>9525</xdr:rowOff>
    </xdr:from>
    <xdr:to>
      <xdr:col>19</xdr:col>
      <xdr:colOff>990600</xdr:colOff>
      <xdr:row>45</xdr:row>
      <xdr:rowOff>9525</xdr:rowOff>
    </xdr:to>
    <xdr:pic>
      <xdr:nvPicPr>
        <xdr:cNvPr id="31" name="Picture 2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934450" y="6181725"/>
          <a:ext cx="971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514350</xdr:colOff>
      <xdr:row>40</xdr:row>
      <xdr:rowOff>152400</xdr:rowOff>
    </xdr:from>
    <xdr:to>
      <xdr:col>19</xdr:col>
      <xdr:colOff>514350</xdr:colOff>
      <xdr:row>43</xdr:row>
      <xdr:rowOff>142875</xdr:rowOff>
    </xdr:to>
    <xdr:sp>
      <xdr:nvSpPr>
        <xdr:cNvPr id="32" name="Line 30"/>
        <xdr:cNvSpPr>
          <a:spLocks/>
        </xdr:cNvSpPr>
      </xdr:nvSpPr>
      <xdr:spPr>
        <a:xfrm flipH="1">
          <a:off x="9429750" y="5924550"/>
          <a:ext cx="0" cy="5905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19</xdr:col>
      <xdr:colOff>523875</xdr:colOff>
      <xdr:row>35</xdr:row>
      <xdr:rowOff>133350</xdr:rowOff>
    </xdr:from>
    <xdr:to>
      <xdr:col>19</xdr:col>
      <xdr:colOff>523875</xdr:colOff>
      <xdr:row>38</xdr:row>
      <xdr:rowOff>123825</xdr:rowOff>
    </xdr:to>
    <xdr:sp>
      <xdr:nvSpPr>
        <xdr:cNvPr id="33" name="Line 30"/>
        <xdr:cNvSpPr>
          <a:spLocks/>
        </xdr:cNvSpPr>
      </xdr:nvSpPr>
      <xdr:spPr>
        <a:xfrm flipH="1">
          <a:off x="9439275" y="4905375"/>
          <a:ext cx="0" cy="5905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18</xdr:col>
      <xdr:colOff>104775</xdr:colOff>
      <xdr:row>37</xdr:row>
      <xdr:rowOff>57150</xdr:rowOff>
    </xdr:from>
    <xdr:to>
      <xdr:col>18</xdr:col>
      <xdr:colOff>1095375</xdr:colOff>
      <xdr:row>40</xdr:row>
      <xdr:rowOff>180975</xdr:rowOff>
    </xdr:to>
    <xdr:pic>
      <xdr:nvPicPr>
        <xdr:cNvPr id="34" name="Picture 2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5229225"/>
          <a:ext cx="990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</xdr:colOff>
      <xdr:row>41</xdr:row>
      <xdr:rowOff>171450</xdr:rowOff>
    </xdr:from>
    <xdr:to>
      <xdr:col>18</xdr:col>
      <xdr:colOff>1066800</xdr:colOff>
      <xdr:row>45</xdr:row>
      <xdr:rowOff>142875</xdr:rowOff>
    </xdr:to>
    <xdr:pic>
      <xdr:nvPicPr>
        <xdr:cNvPr id="35" name="Picture 2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848600" y="6143625"/>
          <a:ext cx="1019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35</xdr:row>
      <xdr:rowOff>152400</xdr:rowOff>
    </xdr:from>
    <xdr:to>
      <xdr:col>18</xdr:col>
      <xdr:colOff>609600</xdr:colOff>
      <xdr:row>38</xdr:row>
      <xdr:rowOff>142875</xdr:rowOff>
    </xdr:to>
    <xdr:sp>
      <xdr:nvSpPr>
        <xdr:cNvPr id="36" name="Line 30"/>
        <xdr:cNvSpPr>
          <a:spLocks/>
        </xdr:cNvSpPr>
      </xdr:nvSpPr>
      <xdr:spPr>
        <a:xfrm flipH="1">
          <a:off x="8410575" y="4924425"/>
          <a:ext cx="0" cy="5905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561975</xdr:colOff>
      <xdr:row>41</xdr:row>
      <xdr:rowOff>0</xdr:rowOff>
    </xdr:from>
    <xdr:to>
      <xdr:col>18</xdr:col>
      <xdr:colOff>561975</xdr:colOff>
      <xdr:row>43</xdr:row>
      <xdr:rowOff>190500</xdr:rowOff>
    </xdr:to>
    <xdr:sp>
      <xdr:nvSpPr>
        <xdr:cNvPr id="37" name="Line 30"/>
        <xdr:cNvSpPr>
          <a:spLocks/>
        </xdr:cNvSpPr>
      </xdr:nvSpPr>
      <xdr:spPr>
        <a:xfrm flipH="1">
          <a:off x="8362950" y="5972175"/>
          <a:ext cx="0" cy="5905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B23"/>
  <sheetViews>
    <sheetView zoomScalePageLayoutView="0" workbookViewId="0" topLeftCell="A1">
      <selection activeCell="E6" sqref="E6"/>
    </sheetView>
  </sheetViews>
  <sheetFormatPr defaultColWidth="9.140625" defaultRowHeight="12.75"/>
  <cols>
    <col min="2" max="2" width="57.140625" style="0" customWidth="1"/>
  </cols>
  <sheetData>
    <row r="10" ht="15">
      <c r="B10" s="61" t="s">
        <v>34</v>
      </c>
    </row>
    <row r="11" ht="14.25">
      <c r="B11" s="62"/>
    </row>
    <row r="12" ht="81.75" customHeight="1">
      <c r="B12" s="63" t="s">
        <v>30</v>
      </c>
    </row>
    <row r="13" ht="14.25">
      <c r="B13" s="62"/>
    </row>
    <row r="14" ht="47.25" customHeight="1">
      <c r="B14" s="63" t="s">
        <v>31</v>
      </c>
    </row>
    <row r="15" ht="14.25">
      <c r="B15" s="62"/>
    </row>
    <row r="16" ht="35.25" customHeight="1">
      <c r="B16" s="63" t="s">
        <v>32</v>
      </c>
    </row>
    <row r="17" ht="14.25">
      <c r="B17" s="62"/>
    </row>
    <row r="18" ht="33.75" customHeight="1">
      <c r="B18" s="63" t="s">
        <v>33</v>
      </c>
    </row>
    <row r="19" ht="14.25">
      <c r="B19" s="62"/>
    </row>
    <row r="20" ht="14.25">
      <c r="B20" s="62"/>
    </row>
    <row r="21" ht="15">
      <c r="B21" s="61" t="s">
        <v>40</v>
      </c>
    </row>
    <row r="23" ht="12.75">
      <c r="B23" s="86" t="s">
        <v>62</v>
      </c>
    </row>
  </sheetData>
  <sheetProtection password="E369" sheet="1"/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51"/>
  <sheetViews>
    <sheetView tabSelected="1" zoomScalePageLayoutView="0" workbookViewId="0" topLeftCell="A1">
      <selection activeCell="G33" sqref="G33"/>
    </sheetView>
  </sheetViews>
  <sheetFormatPr defaultColWidth="9.140625" defaultRowHeight="12.75"/>
  <cols>
    <col min="1" max="2" width="16.7109375" style="10" customWidth="1"/>
    <col min="3" max="4" width="13.8515625" style="10" hidden="1" customWidth="1"/>
    <col min="5" max="5" width="15.8515625" style="10" hidden="1" customWidth="1"/>
    <col min="6" max="6" width="12.8515625" style="10" hidden="1" customWidth="1"/>
    <col min="7" max="8" width="16.7109375" style="10" customWidth="1"/>
    <col min="9" max="11" width="15.57421875" style="1" hidden="1" customWidth="1"/>
    <col min="12" max="12" width="15.8515625" style="1" hidden="1" customWidth="1"/>
    <col min="13" max="13" width="15.140625" style="1" hidden="1" customWidth="1"/>
    <col min="14" max="15" width="15.57421875" style="1" hidden="1" customWidth="1"/>
    <col min="16" max="16" width="16.7109375" style="2" customWidth="1"/>
    <col min="17" max="20" width="16.7109375" style="1" customWidth="1"/>
    <col min="21" max="16384" width="9.140625" style="1" customWidth="1"/>
  </cols>
  <sheetData>
    <row r="1" ht="3" customHeight="1"/>
    <row r="2" spans="1:17" ht="15.75">
      <c r="A2" s="58" t="s">
        <v>35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7"/>
      <c r="N2" s="40"/>
      <c r="O2" s="40"/>
      <c r="P2" s="41"/>
      <c r="Q2" s="56" t="s">
        <v>21</v>
      </c>
    </row>
    <row r="3" spans="1:19" ht="15.75">
      <c r="A3" s="57" t="s">
        <v>22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"/>
      <c r="N3" s="2"/>
      <c r="O3" s="2"/>
      <c r="Q3" s="2"/>
      <c r="R3" s="2"/>
      <c r="S3" s="2"/>
    </row>
    <row r="4" spans="1:19" ht="3" customHeight="1">
      <c r="A4" s="12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2"/>
      <c r="N4" s="2"/>
      <c r="O4" s="2"/>
      <c r="Q4" s="2"/>
      <c r="R4" s="2"/>
      <c r="S4" s="2"/>
    </row>
    <row r="5" spans="1:19" ht="15.75">
      <c r="A5" s="13" t="s">
        <v>36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8"/>
      <c r="P5" s="44">
        <v>10</v>
      </c>
      <c r="Q5" s="2"/>
      <c r="R5" s="2"/>
      <c r="S5" s="2"/>
    </row>
    <row r="6" spans="1:19" ht="3" customHeight="1">
      <c r="A6" s="15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P6" s="22"/>
      <c r="Q6" s="2"/>
      <c r="R6" s="2"/>
      <c r="S6" s="2"/>
    </row>
    <row r="7" spans="1:19" ht="15.75">
      <c r="A7" s="81" t="s">
        <v>58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3"/>
      <c r="P7" s="87">
        <v>20</v>
      </c>
      <c r="Q7" s="2"/>
      <c r="R7" s="2"/>
      <c r="S7" s="2"/>
    </row>
    <row r="8" spans="1:19" ht="3" customHeight="1">
      <c r="A8" s="15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P8" s="22">
        <v>1</v>
      </c>
      <c r="Q8" s="2"/>
      <c r="R8" s="2"/>
      <c r="S8" s="2"/>
    </row>
    <row r="9" spans="1:19" ht="15.75">
      <c r="A9" s="13" t="s">
        <v>59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8"/>
      <c r="P9" s="44">
        <v>20</v>
      </c>
      <c r="Q9" s="2"/>
      <c r="R9" s="2"/>
      <c r="S9" s="2"/>
    </row>
    <row r="10" spans="1:19" ht="3" customHeight="1">
      <c r="A10" s="16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P10" s="23">
        <v>1</v>
      </c>
      <c r="Q10" s="2"/>
      <c r="R10" s="2"/>
      <c r="S10" s="2"/>
    </row>
    <row r="11" spans="1:19" ht="15.75">
      <c r="A11" s="13" t="s">
        <v>23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8"/>
      <c r="P11" s="44">
        <v>20</v>
      </c>
      <c r="Q11" s="2"/>
      <c r="R11" s="2"/>
      <c r="S11" s="2"/>
    </row>
    <row r="12" spans="1:19" ht="3" customHeight="1">
      <c r="A12" s="17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P12" s="22"/>
      <c r="Q12" s="4"/>
      <c r="R12" s="2"/>
      <c r="S12" s="2"/>
    </row>
    <row r="13" spans="1:19" ht="15.75">
      <c r="A13" s="42" t="s">
        <v>24</v>
      </c>
      <c r="B13" s="43"/>
      <c r="C13" s="43"/>
      <c r="D13" s="43"/>
      <c r="E13" s="43"/>
      <c r="F13" s="43"/>
      <c r="G13" s="43"/>
      <c r="H13" s="43"/>
      <c r="I13" s="14"/>
      <c r="J13" s="14"/>
      <c r="K13" s="14"/>
      <c r="L13" s="8"/>
      <c r="P13" s="54">
        <v>1</v>
      </c>
      <c r="Q13" s="39">
        <f>+P13*'Tubo GASPEX Emmeti'!C11*'Tubo GASPEX Emmeti'!$E$8/(1000*'Perda de carga tubo de Alumìnio'!J$32)</f>
        <v>0.9927803754287959</v>
      </c>
      <c r="R13" s="2"/>
      <c r="S13" s="2"/>
    </row>
    <row r="14" spans="1:19" ht="3" customHeight="1">
      <c r="A14" s="17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P14" s="22">
        <v>0</v>
      </c>
      <c r="Q14" s="19"/>
      <c r="R14" s="2"/>
      <c r="S14" s="2"/>
    </row>
    <row r="15" spans="1:19" ht="15.75">
      <c r="A15" s="42" t="s">
        <v>25</v>
      </c>
      <c r="B15" s="43"/>
      <c r="C15" s="43"/>
      <c r="D15" s="43"/>
      <c r="E15" s="43"/>
      <c r="F15" s="43"/>
      <c r="G15" s="43"/>
      <c r="H15" s="43"/>
      <c r="I15" s="14"/>
      <c r="J15" s="14"/>
      <c r="K15" s="14"/>
      <c r="L15" s="8"/>
      <c r="P15" s="54">
        <v>1</v>
      </c>
      <c r="Q15" s="39">
        <f>+P15*'Tubo GASPEX Emmeti'!C12*'Tubo GASPEX Emmeti'!$E$8/(1000*'Perda de carga tubo de Alumìnio'!J$32)</f>
        <v>0.8824714448255965</v>
      </c>
      <c r="R15" s="2"/>
      <c r="S15" s="2"/>
    </row>
    <row r="16" spans="1:19" ht="3" customHeight="1">
      <c r="A16" s="17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P16" s="22">
        <v>2</v>
      </c>
      <c r="Q16" s="19"/>
      <c r="R16" s="2"/>
      <c r="S16" s="2"/>
    </row>
    <row r="17" spans="1:19" ht="15.75">
      <c r="A17" s="42" t="s">
        <v>26</v>
      </c>
      <c r="B17" s="43"/>
      <c r="C17" s="43"/>
      <c r="D17" s="43"/>
      <c r="E17" s="43"/>
      <c r="F17" s="43"/>
      <c r="G17" s="43"/>
      <c r="H17" s="43"/>
      <c r="I17" s="14"/>
      <c r="J17" s="14"/>
      <c r="K17" s="14"/>
      <c r="L17" s="8"/>
      <c r="P17" s="54">
        <v>1</v>
      </c>
      <c r="Q17" s="39">
        <f>+P17*'Tubo GASPEX Emmeti'!C13*'Tubo GASPEX Emmeti'!$E$8/(1000*'Perda de carga tubo de Alumìnio'!J$32)</f>
        <v>1.3237071672383947</v>
      </c>
      <c r="R17" s="2"/>
      <c r="S17" s="2"/>
    </row>
    <row r="18" spans="1:19" ht="3" customHeight="1">
      <c r="A18" s="17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P18" s="22">
        <v>1</v>
      </c>
      <c r="Q18" s="19"/>
      <c r="R18" s="2"/>
      <c r="S18" s="2"/>
    </row>
    <row r="19" spans="1:19" ht="15.75">
      <c r="A19" s="42" t="s">
        <v>27</v>
      </c>
      <c r="B19" s="43"/>
      <c r="C19" s="43"/>
      <c r="D19" s="43"/>
      <c r="E19" s="43"/>
      <c r="F19" s="43"/>
      <c r="G19" s="43"/>
      <c r="H19" s="43"/>
      <c r="I19" s="14"/>
      <c r="J19" s="14"/>
      <c r="K19" s="14"/>
      <c r="L19" s="8"/>
      <c r="P19" s="54">
        <v>1</v>
      </c>
      <c r="Q19" s="39">
        <f>+P19*'Tubo GASPEX Emmeti'!C14*'Tubo GASPEX Emmeti'!$E$8/(1000*'Perda de carga tubo de Alumìnio'!J$32)</f>
        <v>1.2133982366351952</v>
      </c>
      <c r="R19" s="2"/>
      <c r="S19" s="2"/>
    </row>
    <row r="20" spans="1:19" ht="3" customHeight="1">
      <c r="A20" s="17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P20" s="22"/>
      <c r="Q20" s="19"/>
      <c r="R20" s="2"/>
      <c r="S20" s="2"/>
    </row>
    <row r="21" spans="1:19" ht="15.75">
      <c r="A21" s="42" t="s">
        <v>28</v>
      </c>
      <c r="B21" s="43"/>
      <c r="C21" s="43"/>
      <c r="D21" s="43"/>
      <c r="E21" s="43"/>
      <c r="F21" s="43"/>
      <c r="G21" s="43"/>
      <c r="H21" s="43"/>
      <c r="I21" s="14"/>
      <c r="J21" s="14"/>
      <c r="K21" s="14"/>
      <c r="L21" s="8"/>
      <c r="P21" s="54">
        <v>1</v>
      </c>
      <c r="Q21" s="39">
        <f>+P21*'Tubo GASPEX Emmeti'!C15*'Tubo GASPEX Emmeti'!$E$8/(1000*'Perda de carga tubo de Alumìnio'!J$32)</f>
        <v>1.3237071672383947</v>
      </c>
      <c r="R21" s="2"/>
      <c r="S21" s="2"/>
    </row>
    <row r="22" spans="1:19" ht="3.75" customHeight="1">
      <c r="A22" s="17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2"/>
      <c r="S22" s="2"/>
    </row>
    <row r="23" spans="1:19" ht="15.75">
      <c r="A23" s="42" t="s">
        <v>50</v>
      </c>
      <c r="B23" s="43"/>
      <c r="C23" s="43"/>
      <c r="D23" s="43"/>
      <c r="E23" s="43"/>
      <c r="F23" s="43"/>
      <c r="G23" s="43"/>
      <c r="H23" s="43"/>
      <c r="I23" s="14"/>
      <c r="J23" s="14"/>
      <c r="K23" s="14"/>
      <c r="L23" s="8"/>
      <c r="P23" s="54">
        <v>1</v>
      </c>
      <c r="Q23" s="39">
        <f>+P23*'Tubo GASPEX Emmeti'!C16*'Tubo GASPEX Emmeti'!$E$8/(1000*'Perda de carga tubo de Alumìnio'!J$32)</f>
        <v>1.2133982366351952</v>
      </c>
      <c r="R23" s="2"/>
      <c r="S23" s="2"/>
    </row>
    <row r="24" spans="1:19" ht="3.75" customHeight="1">
      <c r="A24" s="17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2"/>
      <c r="S24" s="2"/>
    </row>
    <row r="25" spans="1:19" ht="15.75">
      <c r="A25" s="42" t="s">
        <v>51</v>
      </c>
      <c r="B25" s="43"/>
      <c r="C25" s="43"/>
      <c r="D25" s="43"/>
      <c r="E25" s="43"/>
      <c r="F25" s="43"/>
      <c r="G25" s="43"/>
      <c r="H25" s="43"/>
      <c r="I25" s="14"/>
      <c r="J25" s="14"/>
      <c r="K25" s="14"/>
      <c r="L25" s="8"/>
      <c r="P25" s="54">
        <v>1</v>
      </c>
      <c r="Q25" s="39">
        <f>+P25*'Tubo GASPEX Emmeti'!C17*'Tubo GASPEX Emmeti'!$E$8/(1000*'Perda de carga tubo de Alumìnio'!J$32)</f>
        <v>0.9927803754287959</v>
      </c>
      <c r="R25" s="2"/>
      <c r="S25" s="2"/>
    </row>
    <row r="26" spans="1:19" ht="3.75" customHeight="1">
      <c r="A26" s="17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2"/>
      <c r="S26" s="2"/>
    </row>
    <row r="27" spans="1:19" ht="15.75">
      <c r="A27" s="42" t="s">
        <v>56</v>
      </c>
      <c r="B27" s="43"/>
      <c r="C27" s="43"/>
      <c r="D27" s="43"/>
      <c r="E27" s="43"/>
      <c r="F27" s="43"/>
      <c r="G27" s="43"/>
      <c r="H27" s="43"/>
      <c r="I27" s="14"/>
      <c r="J27" s="14"/>
      <c r="K27" s="14"/>
      <c r="L27" s="8"/>
      <c r="P27" s="54">
        <v>1</v>
      </c>
      <c r="Q27" s="39">
        <f>+P27*'Tubo GASPEX Emmeti'!C18*'Tubo GASPEX Emmeti'!$E$8/(1000*'Perda de carga tubo de Alumìnio'!J$32)</f>
        <v>1.764942889651193</v>
      </c>
      <c r="R27" s="2"/>
      <c r="S27" s="2"/>
    </row>
    <row r="28" spans="1:19" ht="3.75" customHeight="1">
      <c r="A28" s="17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2"/>
      <c r="S28" s="2"/>
    </row>
    <row r="29" spans="1:19" ht="15.75">
      <c r="A29" s="42" t="s">
        <v>57</v>
      </c>
      <c r="B29" s="43"/>
      <c r="C29" s="43"/>
      <c r="D29" s="43"/>
      <c r="E29" s="43"/>
      <c r="F29" s="43"/>
      <c r="G29" s="43"/>
      <c r="H29" s="43"/>
      <c r="I29" s="14"/>
      <c r="J29" s="14"/>
      <c r="K29" s="14"/>
      <c r="L29" s="8"/>
      <c r="P29" s="54">
        <v>1</v>
      </c>
      <c r="Q29" s="39">
        <f>+P29*'Tubo GASPEX Emmeti'!C19*'Tubo GASPEX Emmeti'!$E$8/(1000*'Perda de carga tubo de Alumìnio'!J$32)</f>
        <v>1.6546339590479933</v>
      </c>
      <c r="R29" s="2"/>
      <c r="S29" s="2"/>
    </row>
    <row r="30" spans="1:19" ht="15.75">
      <c r="A30" s="17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2"/>
      <c r="S30" s="2"/>
    </row>
    <row r="31" spans="1:19" ht="15.75">
      <c r="A31" s="26" t="s">
        <v>37</v>
      </c>
      <c r="B31" s="27" t="s">
        <v>0</v>
      </c>
      <c r="C31" s="18" t="s">
        <v>1</v>
      </c>
      <c r="D31" s="19" t="s">
        <v>39</v>
      </c>
      <c r="E31" s="19" t="s">
        <v>2</v>
      </c>
      <c r="F31" s="18" t="s">
        <v>3</v>
      </c>
      <c r="G31" s="26" t="s">
        <v>29</v>
      </c>
      <c r="H31" s="21" t="s">
        <v>5</v>
      </c>
      <c r="I31" s="19" t="s">
        <v>6</v>
      </c>
      <c r="J31" s="18" t="s">
        <v>7</v>
      </c>
      <c r="K31" s="19" t="s">
        <v>60</v>
      </c>
      <c r="L31" s="28" t="s">
        <v>9</v>
      </c>
      <c r="M31" s="18" t="s">
        <v>8</v>
      </c>
      <c r="N31" s="18" t="s">
        <v>38</v>
      </c>
      <c r="O31" s="19" t="s">
        <v>61</v>
      </c>
      <c r="P31" s="29" t="s">
        <v>21</v>
      </c>
      <c r="Q31" s="30" t="s">
        <v>52</v>
      </c>
      <c r="R31" s="2"/>
      <c r="S31" s="2"/>
    </row>
    <row r="32" spans="1:19" ht="15.75">
      <c r="A32" s="31">
        <f>+P5</f>
        <v>10</v>
      </c>
      <c r="B32" s="31">
        <f>+P7</f>
        <v>20</v>
      </c>
      <c r="C32" s="32">
        <v>0.676</v>
      </c>
      <c r="D32" s="84">
        <v>0.65</v>
      </c>
      <c r="E32" s="33">
        <v>1.57E-05</v>
      </c>
      <c r="F32" s="33">
        <f>+C32*A32/1000</f>
        <v>0.00676</v>
      </c>
      <c r="G32" s="31">
        <f>+'Tubo GASPEX Emmeti'!E8</f>
        <v>16</v>
      </c>
      <c r="H32" s="37">
        <f>+(A32/3600)/((3.14157*G32*G32)/4000000)</f>
        <v>13.81563287712124</v>
      </c>
      <c r="I32" s="33">
        <f>+(G32*H32)/(1000*E32)</f>
        <v>14079.625862034387</v>
      </c>
      <c r="J32" s="33">
        <f>0.316*(I32^(-0.25))</f>
        <v>0.02900943724593757</v>
      </c>
      <c r="K32" s="85">
        <v>1.15</v>
      </c>
      <c r="L32" s="35">
        <f>+J32*K32*C32*(H32^2)/(2*(G32/1000))</f>
        <v>134.51646021617296</v>
      </c>
      <c r="M32" s="34">
        <f>+L32/9.806</f>
        <v>13.717770774645418</v>
      </c>
      <c r="N32" s="59">
        <f>+L32/100</f>
        <v>1.3451646021617296</v>
      </c>
      <c r="O32" s="60">
        <f>2.28*10000*K32*D32*A32^1.82/G32^4.82</f>
        <v>1.7688366476472552</v>
      </c>
      <c r="P32" s="36">
        <f>+P11+Q13+Q15+Q17+Q19+Q21+Q23+Q25+Q27+Q29</f>
        <v>31.36181985212956</v>
      </c>
      <c r="Q32" s="38">
        <f>+N32*P32</f>
        <v>42.18680992445769</v>
      </c>
      <c r="R32" s="2"/>
      <c r="S32" s="2"/>
    </row>
    <row r="33" spans="1:19" ht="15.75">
      <c r="A33" s="20"/>
      <c r="B33" s="20"/>
      <c r="C33" s="3"/>
      <c r="D33" s="3"/>
      <c r="E33" s="4"/>
      <c r="F33" s="4"/>
      <c r="G33" s="20"/>
      <c r="H33" s="24"/>
      <c r="I33" s="4"/>
      <c r="J33" s="4"/>
      <c r="K33" s="4"/>
      <c r="L33" s="25"/>
      <c r="M33" s="24"/>
      <c r="N33" s="4"/>
      <c r="O33" s="4"/>
      <c r="P33" s="20"/>
      <c r="Q33" s="25"/>
      <c r="R33" s="2"/>
      <c r="S33" s="2"/>
    </row>
    <row r="34" spans="1:20" ht="15.75">
      <c r="A34" s="45" t="s">
        <v>16</v>
      </c>
      <c r="B34" s="45" t="s">
        <v>17</v>
      </c>
      <c r="C34" s="48"/>
      <c r="D34" s="48"/>
      <c r="E34" s="45"/>
      <c r="F34" s="49"/>
      <c r="G34" s="45" t="s">
        <v>18</v>
      </c>
      <c r="H34" s="38" t="s">
        <v>19</v>
      </c>
      <c r="I34" s="46"/>
      <c r="J34" s="45"/>
      <c r="K34" s="45"/>
      <c r="L34" s="38"/>
      <c r="M34" s="38"/>
      <c r="N34" s="49"/>
      <c r="O34" s="49"/>
      <c r="P34" s="45" t="s">
        <v>20</v>
      </c>
      <c r="Q34" s="45" t="s">
        <v>41</v>
      </c>
      <c r="R34" s="45" t="s">
        <v>46</v>
      </c>
      <c r="S34" s="45" t="s">
        <v>47</v>
      </c>
      <c r="T34" s="45" t="s">
        <v>53</v>
      </c>
    </row>
    <row r="35" spans="1:20" ht="15.75">
      <c r="A35" s="47"/>
      <c r="B35" s="47"/>
      <c r="C35" s="3"/>
      <c r="D35" s="3"/>
      <c r="E35" s="4"/>
      <c r="F35" s="4"/>
      <c r="G35" s="47"/>
      <c r="H35" s="50"/>
      <c r="I35" s="4"/>
      <c r="J35" s="4"/>
      <c r="K35" s="4"/>
      <c r="L35" s="25"/>
      <c r="M35" s="24"/>
      <c r="N35" s="4"/>
      <c r="O35" s="4"/>
      <c r="P35" s="47"/>
      <c r="Q35" s="47"/>
      <c r="R35" s="47"/>
      <c r="S35" s="47"/>
      <c r="T35" s="47"/>
    </row>
    <row r="36" spans="1:20" ht="15.75">
      <c r="A36" s="47"/>
      <c r="B36" s="47"/>
      <c r="C36" s="3"/>
      <c r="D36" s="3"/>
      <c r="E36" s="4"/>
      <c r="F36" s="4"/>
      <c r="G36" s="47"/>
      <c r="H36" s="50"/>
      <c r="I36" s="4"/>
      <c r="J36" s="4"/>
      <c r="K36" s="4"/>
      <c r="L36" s="25"/>
      <c r="M36" s="24"/>
      <c r="N36" s="4"/>
      <c r="O36" s="4"/>
      <c r="P36" s="47"/>
      <c r="Q36" s="47"/>
      <c r="R36" s="47"/>
      <c r="S36" s="47"/>
      <c r="T36" s="47"/>
    </row>
    <row r="37" spans="1:20" ht="15.75">
      <c r="A37" s="47"/>
      <c r="B37" s="47"/>
      <c r="C37" s="3"/>
      <c r="D37" s="3"/>
      <c r="E37" s="4"/>
      <c r="F37" s="4"/>
      <c r="G37" s="47"/>
      <c r="H37" s="50"/>
      <c r="I37" s="4"/>
      <c r="J37" s="4"/>
      <c r="K37" s="4"/>
      <c r="L37" s="25"/>
      <c r="M37" s="24"/>
      <c r="N37" s="4"/>
      <c r="O37" s="4"/>
      <c r="P37" s="47"/>
      <c r="Q37" s="47"/>
      <c r="R37" s="47"/>
      <c r="S37" s="47"/>
      <c r="T37" s="47"/>
    </row>
    <row r="38" spans="1:20" ht="15.75">
      <c r="A38" s="47"/>
      <c r="B38" s="47"/>
      <c r="C38" s="3"/>
      <c r="D38" s="3"/>
      <c r="E38" s="4"/>
      <c r="F38" s="4"/>
      <c r="G38" s="47"/>
      <c r="H38" s="50"/>
      <c r="I38" s="4"/>
      <c r="J38" s="4"/>
      <c r="K38" s="4"/>
      <c r="L38" s="25"/>
      <c r="M38" s="24"/>
      <c r="N38" s="4"/>
      <c r="O38" s="4"/>
      <c r="P38" s="47"/>
      <c r="Q38" s="47"/>
      <c r="R38" s="47"/>
      <c r="S38" s="47"/>
      <c r="T38" s="47"/>
    </row>
    <row r="39" spans="1:20" ht="15.75">
      <c r="A39" s="47"/>
      <c r="B39" s="47"/>
      <c r="C39" s="3"/>
      <c r="D39" s="3"/>
      <c r="E39" s="4"/>
      <c r="F39" s="4"/>
      <c r="G39" s="47"/>
      <c r="H39" s="50"/>
      <c r="I39" s="4"/>
      <c r="J39" s="4"/>
      <c r="K39" s="4"/>
      <c r="L39" s="25"/>
      <c r="M39" s="24"/>
      <c r="N39" s="4"/>
      <c r="O39" s="4"/>
      <c r="P39" s="47"/>
      <c r="Q39" s="47"/>
      <c r="R39" s="47"/>
      <c r="S39" s="47"/>
      <c r="T39" s="47"/>
    </row>
    <row r="40" spans="1:20" ht="15.75">
      <c r="A40" s="47"/>
      <c r="B40" s="47"/>
      <c r="C40" s="3"/>
      <c r="D40" s="3"/>
      <c r="E40" s="4"/>
      <c r="F40" s="4"/>
      <c r="G40" s="47"/>
      <c r="H40" s="50"/>
      <c r="I40" s="4"/>
      <c r="J40" s="4"/>
      <c r="K40" s="4"/>
      <c r="L40" s="25"/>
      <c r="M40" s="24"/>
      <c r="N40" s="4"/>
      <c r="O40" s="4"/>
      <c r="P40" s="47"/>
      <c r="Q40" s="47"/>
      <c r="R40" s="47"/>
      <c r="S40" s="47"/>
      <c r="T40" s="47"/>
    </row>
    <row r="41" spans="1:20" ht="15.75">
      <c r="A41" s="47"/>
      <c r="B41" s="47"/>
      <c r="C41" s="3"/>
      <c r="D41" s="3"/>
      <c r="E41" s="4"/>
      <c r="F41" s="4"/>
      <c r="G41" s="47"/>
      <c r="H41" s="50"/>
      <c r="I41" s="4"/>
      <c r="J41" s="4"/>
      <c r="K41" s="4"/>
      <c r="L41" s="25"/>
      <c r="M41" s="24"/>
      <c r="N41" s="4"/>
      <c r="O41" s="4"/>
      <c r="P41" s="47"/>
      <c r="Q41" s="47"/>
      <c r="R41" s="47"/>
      <c r="S41" s="47"/>
      <c r="T41" s="47"/>
    </row>
    <row r="42" spans="1:20" ht="15.75">
      <c r="A42" s="47"/>
      <c r="B42" s="47"/>
      <c r="C42" s="3"/>
      <c r="D42" s="3"/>
      <c r="E42" s="4"/>
      <c r="F42" s="4"/>
      <c r="G42" s="47"/>
      <c r="H42" s="50"/>
      <c r="I42" s="4"/>
      <c r="J42" s="4"/>
      <c r="K42" s="4"/>
      <c r="L42" s="25"/>
      <c r="M42" s="24"/>
      <c r="N42" s="4"/>
      <c r="O42" s="4"/>
      <c r="P42" s="47"/>
      <c r="Q42" s="47"/>
      <c r="R42" s="47"/>
      <c r="S42" s="47"/>
      <c r="T42" s="47"/>
    </row>
    <row r="43" spans="1:20" ht="15.75">
      <c r="A43" s="47"/>
      <c r="B43" s="47"/>
      <c r="C43" s="3"/>
      <c r="D43" s="3"/>
      <c r="E43" s="4"/>
      <c r="F43" s="4"/>
      <c r="G43" s="47"/>
      <c r="H43" s="50"/>
      <c r="I43" s="4"/>
      <c r="J43" s="4"/>
      <c r="K43" s="4"/>
      <c r="L43" s="25"/>
      <c r="M43" s="24"/>
      <c r="N43" s="4"/>
      <c r="O43" s="4"/>
      <c r="P43" s="47"/>
      <c r="Q43" s="47"/>
      <c r="R43" s="47"/>
      <c r="S43" s="47"/>
      <c r="T43" s="47"/>
    </row>
    <row r="44" spans="1:20" ht="15.75">
      <c r="A44" s="47"/>
      <c r="B44" s="47"/>
      <c r="C44" s="3"/>
      <c r="D44" s="3"/>
      <c r="E44" s="4"/>
      <c r="F44" s="4"/>
      <c r="G44" s="47"/>
      <c r="H44" s="50"/>
      <c r="I44" s="4"/>
      <c r="J44" s="4"/>
      <c r="K44" s="4"/>
      <c r="L44" s="25"/>
      <c r="M44" s="24"/>
      <c r="N44" s="4"/>
      <c r="O44" s="4"/>
      <c r="P44" s="47"/>
      <c r="Q44" s="47"/>
      <c r="R44" s="47"/>
      <c r="S44" s="47"/>
      <c r="T44" s="47"/>
    </row>
    <row r="45" spans="1:20" ht="15.75">
      <c r="A45" s="47"/>
      <c r="B45" s="47"/>
      <c r="C45" s="3"/>
      <c r="D45" s="3"/>
      <c r="E45" s="4"/>
      <c r="F45" s="4"/>
      <c r="G45" s="47"/>
      <c r="H45" s="50"/>
      <c r="I45" s="4"/>
      <c r="J45" s="4"/>
      <c r="K45" s="4"/>
      <c r="L45" s="25"/>
      <c r="M45" s="24"/>
      <c r="N45" s="4"/>
      <c r="O45" s="4"/>
      <c r="P45" s="47"/>
      <c r="Q45" s="47"/>
      <c r="R45" s="47"/>
      <c r="S45" s="47"/>
      <c r="T45" s="47"/>
    </row>
    <row r="46" spans="1:20" ht="15.75">
      <c r="A46" s="47"/>
      <c r="B46" s="47"/>
      <c r="C46" s="3"/>
      <c r="D46" s="3"/>
      <c r="E46" s="4"/>
      <c r="F46" s="4"/>
      <c r="G46" s="47"/>
      <c r="H46" s="50"/>
      <c r="I46" s="4"/>
      <c r="J46" s="4"/>
      <c r="K46" s="4"/>
      <c r="L46" s="25"/>
      <c r="M46" s="24"/>
      <c r="N46" s="4"/>
      <c r="O46" s="4"/>
      <c r="P46" s="47"/>
      <c r="Q46" s="47"/>
      <c r="R46" s="47"/>
      <c r="S46" s="47"/>
      <c r="T46" s="47"/>
    </row>
    <row r="47" spans="1:20" ht="15.75">
      <c r="A47" s="47"/>
      <c r="B47" s="47"/>
      <c r="C47" s="3"/>
      <c r="D47" s="3"/>
      <c r="E47" s="4"/>
      <c r="F47" s="4"/>
      <c r="G47" s="47"/>
      <c r="H47" s="50"/>
      <c r="I47" s="4"/>
      <c r="J47" s="4"/>
      <c r="K47" s="4"/>
      <c r="L47" s="25"/>
      <c r="M47" s="24"/>
      <c r="N47" s="4"/>
      <c r="O47" s="4"/>
      <c r="P47" s="47"/>
      <c r="Q47" s="47"/>
      <c r="R47" s="47"/>
      <c r="S47" s="47"/>
      <c r="T47" s="47"/>
    </row>
    <row r="48" spans="1:20" ht="15.75">
      <c r="A48" s="47"/>
      <c r="B48" s="47"/>
      <c r="C48" s="3"/>
      <c r="D48" s="3"/>
      <c r="E48" s="4"/>
      <c r="F48" s="4"/>
      <c r="G48" s="47"/>
      <c r="H48" s="51"/>
      <c r="I48" s="2"/>
      <c r="J48" s="2"/>
      <c r="K48" s="2"/>
      <c r="L48" s="5"/>
      <c r="M48" s="2"/>
      <c r="N48" s="2"/>
      <c r="O48" s="2"/>
      <c r="P48" s="51"/>
      <c r="Q48" s="51"/>
      <c r="R48" s="51"/>
      <c r="S48" s="51"/>
      <c r="T48" s="51"/>
    </row>
    <row r="49" spans="1:20" ht="15.75">
      <c r="A49" s="47"/>
      <c r="B49" s="47"/>
      <c r="C49" s="3"/>
      <c r="D49" s="3"/>
      <c r="E49" s="4"/>
      <c r="F49" s="4"/>
      <c r="G49" s="47"/>
      <c r="H49" s="51"/>
      <c r="I49" s="2"/>
      <c r="J49" s="2"/>
      <c r="K49" s="2"/>
      <c r="L49" s="5"/>
      <c r="M49" s="2"/>
      <c r="N49" s="2"/>
      <c r="O49" s="2"/>
      <c r="P49" s="51"/>
      <c r="Q49" s="51"/>
      <c r="R49" s="51"/>
      <c r="S49" s="51"/>
      <c r="T49" s="51"/>
    </row>
    <row r="50" spans="1:20" ht="15.75">
      <c r="A50" s="52"/>
      <c r="B50" s="52"/>
      <c r="G50" s="52"/>
      <c r="H50" s="52"/>
      <c r="P50" s="51"/>
      <c r="Q50" s="51"/>
      <c r="R50" s="51"/>
      <c r="S50" s="51"/>
      <c r="T50" s="51"/>
    </row>
    <row r="51" spans="1:20" ht="15.75">
      <c r="A51" s="53"/>
      <c r="B51" s="53"/>
      <c r="G51" s="53"/>
      <c r="H51" s="53"/>
      <c r="P51" s="55"/>
      <c r="Q51" s="55"/>
      <c r="R51" s="55"/>
      <c r="S51" s="55"/>
      <c r="T51" s="55"/>
    </row>
  </sheetData>
  <sheetProtection password="EBAF" sheet="1"/>
  <printOptions gridLines="1"/>
  <pageMargins left="0.7874015748031497" right="0.7874015748031497" top="0.984251968503937" bottom="0.984251968503937" header="0.5118110236220472" footer="0.5118110236220472"/>
  <pageSetup horizontalDpi="180" verticalDpi="180" orientation="portrait" paperSize="9" r:id="rId4"/>
  <headerFooter alignWithMargins="0">
    <oddHeader>&amp;C&amp;F</oddHeader>
    <oddFooter>&amp;CPagina 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5.140625" style="2" customWidth="1"/>
    <col min="2" max="2" width="29.421875" style="1" customWidth="1"/>
    <col min="3" max="16384" width="9.140625" style="1" customWidth="1"/>
  </cols>
  <sheetData>
    <row r="1" spans="1:5" ht="16.5" thickBot="1">
      <c r="A1" s="64"/>
      <c r="B1" s="65"/>
      <c r="C1" s="66" t="s">
        <v>12</v>
      </c>
      <c r="D1" s="67"/>
      <c r="E1" s="68"/>
    </row>
    <row r="2" spans="1:8" ht="15.75">
      <c r="A2" s="64"/>
      <c r="B2" s="65"/>
      <c r="C2" s="69" t="s">
        <v>10</v>
      </c>
      <c r="D2" s="69" t="s">
        <v>11</v>
      </c>
      <c r="E2" s="70" t="s">
        <v>4</v>
      </c>
      <c r="F2" s="2"/>
      <c r="H2" s="6"/>
    </row>
    <row r="3" spans="1:8" ht="15.75">
      <c r="A3" s="64"/>
      <c r="B3" s="65"/>
      <c r="C3" s="71">
        <v>16</v>
      </c>
      <c r="D3" s="71">
        <v>16</v>
      </c>
      <c r="E3" s="71">
        <v>12</v>
      </c>
      <c r="F3" s="2"/>
      <c r="H3" s="6"/>
    </row>
    <row r="4" spans="1:8" ht="15.75">
      <c r="A4" s="64"/>
      <c r="B4" s="65"/>
      <c r="C4" s="71">
        <v>20</v>
      </c>
      <c r="D4" s="71">
        <v>20</v>
      </c>
      <c r="E4" s="71">
        <v>16</v>
      </c>
      <c r="F4" s="2"/>
      <c r="H4" s="6"/>
    </row>
    <row r="5" spans="1:8" ht="15.75">
      <c r="A5" s="64"/>
      <c r="B5" s="65"/>
      <c r="C5" s="71">
        <v>26</v>
      </c>
      <c r="D5" s="71">
        <v>26</v>
      </c>
      <c r="E5" s="71">
        <v>20</v>
      </c>
      <c r="F5" s="2"/>
      <c r="H5" s="6"/>
    </row>
    <row r="6" spans="1:8" ht="15.75">
      <c r="A6" s="64"/>
      <c r="B6" s="65"/>
      <c r="C6" s="71">
        <v>32</v>
      </c>
      <c r="D6" s="71">
        <v>32</v>
      </c>
      <c r="E6" s="71">
        <v>26</v>
      </c>
      <c r="F6" s="2"/>
      <c r="H6" s="6"/>
    </row>
    <row r="7" spans="1:5" ht="15.75">
      <c r="A7" s="64"/>
      <c r="B7" s="65"/>
      <c r="C7" s="65"/>
      <c r="D7" s="65"/>
      <c r="E7" s="65"/>
    </row>
    <row r="8" spans="1:5" ht="15.75">
      <c r="A8" s="64"/>
      <c r="B8" s="72" t="s">
        <v>13</v>
      </c>
      <c r="C8" s="73">
        <f>+'Perda de carga tubo de Alumìnio'!P9</f>
        <v>20</v>
      </c>
      <c r="D8" s="74">
        <f>+LOOKUP(C8,C3:C6,D3:D6)</f>
        <v>20</v>
      </c>
      <c r="E8" s="75">
        <f>+LOOKUP(C8,C3:C6,E3:E6)</f>
        <v>16</v>
      </c>
    </row>
    <row r="9" spans="1:5" ht="15.75">
      <c r="A9" s="64"/>
      <c r="B9" s="65"/>
      <c r="C9" s="65"/>
      <c r="D9" s="65"/>
      <c r="E9" s="65"/>
    </row>
    <row r="10" spans="1:5" ht="15.75">
      <c r="A10" s="76"/>
      <c r="B10" s="77"/>
      <c r="C10" s="78" t="s">
        <v>14</v>
      </c>
      <c r="D10" s="65"/>
      <c r="E10" s="65"/>
    </row>
    <row r="11" spans="1:5" ht="15.75">
      <c r="A11" s="76" t="s">
        <v>16</v>
      </c>
      <c r="B11" s="77" t="s">
        <v>42</v>
      </c>
      <c r="C11" s="79">
        <v>1.8</v>
      </c>
      <c r="D11" s="65"/>
      <c r="E11" s="65"/>
    </row>
    <row r="12" spans="1:5" ht="15.75">
      <c r="A12" s="76" t="s">
        <v>17</v>
      </c>
      <c r="B12" s="77" t="s">
        <v>43</v>
      </c>
      <c r="C12" s="79">
        <v>1.6</v>
      </c>
      <c r="D12" s="65"/>
      <c r="E12" s="65"/>
    </row>
    <row r="13" spans="1:5" ht="15.75">
      <c r="A13" s="76" t="s">
        <v>18</v>
      </c>
      <c r="B13" s="77" t="s">
        <v>44</v>
      </c>
      <c r="C13" s="79">
        <v>2.4</v>
      </c>
      <c r="D13" s="65"/>
      <c r="E13" s="65"/>
    </row>
    <row r="14" spans="1:5" ht="15.75">
      <c r="A14" s="76" t="s">
        <v>19</v>
      </c>
      <c r="B14" s="77" t="s">
        <v>45</v>
      </c>
      <c r="C14" s="79">
        <v>2.2</v>
      </c>
      <c r="D14" s="65"/>
      <c r="E14" s="65"/>
    </row>
    <row r="15" spans="1:5" ht="15.75">
      <c r="A15" s="76" t="s">
        <v>20</v>
      </c>
      <c r="B15" s="77" t="s">
        <v>54</v>
      </c>
      <c r="C15" s="79">
        <v>2.4</v>
      </c>
      <c r="D15" s="65"/>
      <c r="E15" s="65"/>
    </row>
    <row r="16" spans="1:5" ht="15.75">
      <c r="A16" s="76" t="s">
        <v>41</v>
      </c>
      <c r="B16" s="77" t="s">
        <v>55</v>
      </c>
      <c r="C16" s="80">
        <v>2.2</v>
      </c>
      <c r="D16" s="65"/>
      <c r="E16" s="65"/>
    </row>
    <row r="17" spans="1:5" ht="15.75">
      <c r="A17" s="76" t="s">
        <v>46</v>
      </c>
      <c r="B17" s="77" t="s">
        <v>49</v>
      </c>
      <c r="C17" s="80">
        <v>1.8</v>
      </c>
      <c r="D17" s="65"/>
      <c r="E17" s="65"/>
    </row>
    <row r="18" spans="1:5" ht="15.75">
      <c r="A18" s="76" t="s">
        <v>47</v>
      </c>
      <c r="B18" s="77" t="s">
        <v>48</v>
      </c>
      <c r="C18" s="80">
        <v>3.2</v>
      </c>
      <c r="D18" s="65"/>
      <c r="E18" s="65"/>
    </row>
    <row r="19" spans="1:5" ht="15.75">
      <c r="A19" s="76" t="s">
        <v>53</v>
      </c>
      <c r="B19" s="77" t="s">
        <v>15</v>
      </c>
      <c r="C19" s="80">
        <v>3</v>
      </c>
      <c r="D19" s="65"/>
      <c r="E19" s="65"/>
    </row>
  </sheetData>
  <sheetProtection password="E369" sheet="1"/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Biasotto</dc:creator>
  <cp:keywords/>
  <dc:description/>
  <cp:lastModifiedBy>Felipe</cp:lastModifiedBy>
  <cp:lastPrinted>2000-11-13T13:04:28Z</cp:lastPrinted>
  <dcterms:created xsi:type="dcterms:W3CDTF">2003-02-19T18:27:33Z</dcterms:created>
  <dcterms:modified xsi:type="dcterms:W3CDTF">2012-04-30T16:13:32Z</dcterms:modified>
  <cp:category/>
  <cp:version/>
  <cp:contentType/>
  <cp:contentStatus/>
</cp:coreProperties>
</file>